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60" windowWidth="8010" windowHeight="3735" activeTab="2"/>
  </bookViews>
  <sheets>
    <sheet name="Лист3" sheetId="3" r:id="rId1"/>
    <sheet name="Лист2" sheetId="2" r:id="rId2"/>
    <sheet name="Лист1" sheetId="1" r:id="rId3"/>
  </sheets>
  <definedNames>
    <definedName name="ВсеДанные">Лист1!$B$4:$C$31</definedName>
    <definedName name="ВыпускПродукции">Лист1!$C$4:$C$31</definedName>
    <definedName name="СтоимостьОсновныхФондов">Лист1!$B$4:$B$31</definedName>
  </definedNames>
  <calcPr calcId="125725"/>
</workbook>
</file>

<file path=xl/calcChain.xml><?xml version="1.0" encoding="utf-8"?>
<calcChain xmlns="http://schemas.openxmlformats.org/spreadsheetml/2006/main">
  <c r="E2" i="3"/>
  <c r="E8" s="1"/>
  <c r="B48" s="1"/>
  <c r="B24" i="1"/>
  <c r="B28"/>
  <c r="B16"/>
  <c r="B35"/>
  <c r="B34"/>
  <c r="B33"/>
  <c r="B32"/>
  <c r="B31"/>
  <c r="B30"/>
  <c r="B29"/>
  <c r="B27"/>
  <c r="B26"/>
  <c r="B25"/>
  <c r="B23"/>
  <c r="B22"/>
  <c r="B21"/>
  <c r="B20"/>
  <c r="B19"/>
  <c r="B18"/>
  <c r="B17"/>
  <c r="B15"/>
  <c r="B14"/>
  <c r="B13"/>
  <c r="B12"/>
  <c r="B11"/>
  <c r="B10"/>
  <c r="B9"/>
  <c r="B8"/>
  <c r="B7"/>
  <c r="B6"/>
  <c r="B5"/>
  <c r="B4"/>
  <c r="C33"/>
  <c r="C14"/>
  <c r="C4"/>
  <c r="C5"/>
  <c r="C6"/>
  <c r="C7"/>
  <c r="C8"/>
  <c r="C9"/>
  <c r="C10"/>
  <c r="C11"/>
  <c r="C12"/>
  <c r="C13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4"/>
  <c r="C35"/>
  <c r="E2" i="2"/>
  <c r="E9" i="3"/>
  <c r="E10"/>
  <c r="B50" s="1"/>
  <c r="E12"/>
  <c r="B52" s="1"/>
  <c r="E13"/>
  <c r="E14"/>
  <c r="B54" s="1"/>
  <c r="E16"/>
  <c r="B56" s="1"/>
  <c r="E17"/>
  <c r="E18"/>
  <c r="B58" s="1"/>
  <c r="B10"/>
  <c r="B28" s="1"/>
  <c r="B9"/>
  <c r="B8"/>
  <c r="B26" s="1"/>
  <c r="B7"/>
  <c r="B25" s="1"/>
  <c r="B49"/>
  <c r="B53"/>
  <c r="B57"/>
  <c r="B27"/>
  <c r="B11" l="1"/>
  <c r="B29" s="1"/>
  <c r="E15"/>
  <c r="B55" s="1"/>
  <c r="E11"/>
  <c r="B51" s="1"/>
  <c r="E7"/>
  <c r="B47" s="1"/>
  <c r="E19"/>
  <c r="B12" s="1"/>
  <c r="B30" s="1"/>
</calcChain>
</file>

<file path=xl/sharedStrings.xml><?xml version="1.0" encoding="utf-8"?>
<sst xmlns="http://schemas.openxmlformats.org/spreadsheetml/2006/main" count="244" uniqueCount="168">
  <si>
    <t>Среднегодовая стоимость основных производственных фондов, млн.руб.</t>
  </si>
  <si>
    <t>Выпуск продукции, млн. руб.</t>
  </si>
  <si>
    <t>Столбец1</t>
  </si>
  <si>
    <t>Стандартная ошибка</t>
  </si>
  <si>
    <t>Медиана</t>
  </si>
  <si>
    <t>Мода</t>
  </si>
  <si>
    <t>Стандартное отклонение</t>
  </si>
  <si>
    <t>Дисперсия выборки</t>
  </si>
  <si>
    <t>Эксцесс</t>
  </si>
  <si>
    <t>Асимметричность</t>
  </si>
  <si>
    <t>Интервал</t>
  </si>
  <si>
    <t>Минимум</t>
  </si>
  <si>
    <t>Максимум</t>
  </si>
  <si>
    <t>Сумма</t>
  </si>
  <si>
    <t>Счет</t>
  </si>
  <si>
    <t>Описательные статистики</t>
  </si>
  <si>
    <t>По столбцу "Среднегодовая стоимость основных производственных фондов, млн.руб."</t>
  </si>
  <si>
    <t>По столбцу "Выпуск продукции, млн.руб"</t>
  </si>
  <si>
    <t>Среднее</t>
  </si>
  <si>
    <t>Исходные данные</t>
  </si>
  <si>
    <t>Номер предприятия</t>
  </si>
  <si>
    <t xml:space="preserve">Дисперсия </t>
  </si>
  <si>
    <t>Коэффициент вариации, %</t>
  </si>
  <si>
    <t>Таблица 1</t>
  </si>
  <si>
    <t>Таблица 2</t>
  </si>
  <si>
    <t>Номер варианта</t>
  </si>
  <si>
    <t>Предельные ошибки выборки</t>
  </si>
  <si>
    <t>Таблица 5</t>
  </si>
  <si>
    <t>Аномальные единицы наблюдения</t>
  </si>
  <si>
    <t>Таблица 3</t>
  </si>
  <si>
    <t xml:space="preserve"> </t>
  </si>
  <si>
    <t>Карман</t>
  </si>
  <si>
    <t>Частота</t>
  </si>
  <si>
    <t>Таблица 6</t>
  </si>
  <si>
    <t>Таблица 7</t>
  </si>
  <si>
    <t>Интервальный ряд распределения предприятий
 по стоимости основных производственных фондов</t>
  </si>
  <si>
    <t>Уровень надежности(68,3%)</t>
  </si>
  <si>
    <t>Группа предприятий по стоимости основных фондов</t>
  </si>
  <si>
    <t>Число предприятий в группе</t>
  </si>
  <si>
    <t>Накопленная частость группы.%</t>
  </si>
  <si>
    <t>Итого</t>
  </si>
  <si>
    <t>Уровень надежности(95,4%)</t>
  </si>
  <si>
    <t>Столбец2</t>
  </si>
  <si>
    <t>Группы предприятий по стоимости основеных фондов</t>
  </si>
  <si>
    <t>Общая дисперсия</t>
  </si>
  <si>
    <t>Средняя из внутригрупповых дисперсия</t>
  </si>
  <si>
    <t>Межгрупповая дисперсия</t>
  </si>
  <si>
    <t>Таблица 2.1</t>
  </si>
  <si>
    <t>Таблица 2.2</t>
  </si>
  <si>
    <t>Выпуск продукции</t>
  </si>
  <si>
    <t>Всего</t>
  </si>
  <si>
    <t>Таблица 2.3</t>
  </si>
  <si>
    <t>Таблица 2.4</t>
  </si>
  <si>
    <t xml:space="preserve">Число предприятий </t>
  </si>
  <si>
    <t>Номер группы</t>
  </si>
  <si>
    <t>Внутригрупповая дисперсия</t>
  </si>
  <si>
    <t>В среднем
 на одно
 предприятие</t>
  </si>
  <si>
    <t>Эмпирическое корреляционное отношение</t>
  </si>
  <si>
    <t>df</t>
  </si>
  <si>
    <t>SS</t>
  </si>
  <si>
    <t>MS</t>
  </si>
  <si>
    <t>F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</si>
  <si>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</si>
  <si>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</si>
  <si>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</si>
  <si>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</si>
  <si>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</si>
  <si>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Наблюдения</t>
  </si>
  <si>
    <t>Дисперсионный анализ</t>
  </si>
  <si>
    <t>Регрессия</t>
  </si>
  <si>
    <t>Остаток</t>
  </si>
  <si>
    <t>Y-пересечение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</si>
  <si>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</si>
  <si>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</si>
  <si>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</si>
  <si>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</si>
  <si>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</si>
  <si>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</si>
  <si>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68,3%</t>
  </si>
  <si>
    <t>Верхние 68,3%</t>
  </si>
  <si>
    <t>Переменная X 1</t>
  </si>
  <si>
    <t>ВЫВОД ОСТАТКА</t>
  </si>
  <si>
    <t>Наблюдение</t>
  </si>
  <si>
    <t>Предсказанное Y</t>
  </si>
  <si>
    <t>Остатки</t>
  </si>
  <si>
    <t xml:space="preserve">Зависимость выпуска продукции от среднегодовой стоимости основных фондов </t>
  </si>
  <si>
    <t>Показатели внутригрупповой вариации</t>
  </si>
  <si>
    <t>Показатели дисперсии и эмпирического корреляционного отношения</t>
  </si>
  <si>
    <t>СТАНДОТКЛОНП(B4:B33)</t>
  </si>
  <si>
    <t>СТАНДОТКЛОНП(C4:C33)</t>
  </si>
  <si>
    <t>ДИСПР(B4:B33)</t>
  </si>
  <si>
    <t>ДИСПР(C4:C33)</t>
  </si>
  <si>
    <t>D41/C41</t>
  </si>
  <si>
    <t>D42/C42</t>
  </si>
  <si>
    <t>D43/C43</t>
  </si>
  <si>
    <t>D44/C44</t>
  </si>
  <si>
    <t>D45/C45</t>
  </si>
  <si>
    <t>D46/C46</t>
  </si>
  <si>
    <t>СУММ(C41:C45)</t>
  </si>
  <si>
    <t>СУММ(D41:D45)</t>
  </si>
  <si>
    <t>СУММ(C52:C56)</t>
  </si>
  <si>
    <t>ДИСПР()</t>
  </si>
  <si>
    <t>A63-B63</t>
  </si>
  <si>
    <t>СУММПРОИЗВ(D52:D56;C52:C56)/C46</t>
  </si>
  <si>
    <t>КОРЕНЬ(C63/A63)</t>
  </si>
  <si>
    <t>СУММ()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</si>
  <si>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</si>
  <si>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</si>
  <si>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</si>
  <si>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</si>
  <si>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</si>
  <si>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</si>
  <si>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</si>
  <si>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</si>
  <si>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</si>
  <si>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</si>
  <si>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Таблица 3.1</t>
  </si>
  <si>
    <t>октябрь</t>
  </si>
  <si>
    <t>ноябрь</t>
  </si>
  <si>
    <t>декабрь</t>
  </si>
  <si>
    <t>Годы</t>
  </si>
  <si>
    <t>цепной</t>
  </si>
  <si>
    <t>базисный</t>
  </si>
  <si>
    <t>1-й</t>
  </si>
  <si>
    <t>2-й</t>
  </si>
  <si>
    <t>3-й</t>
  </si>
  <si>
    <t>4-й</t>
  </si>
  <si>
    <t>5-й</t>
  </si>
  <si>
    <t>Темп роста,
%</t>
  </si>
  <si>
    <t>Темп прироста,
%</t>
  </si>
  <si>
    <t>Абсолютное
 значение
1% прироста</t>
  </si>
  <si>
    <t>Таблица 3.2</t>
  </si>
  <si>
    <t>Таблица 3.3</t>
  </si>
  <si>
    <t>Средние показатели ряда динамики</t>
  </si>
  <si>
    <t>Таблица 3.4</t>
  </si>
  <si>
    <t>Скользящее
 среднее</t>
  </si>
  <si>
    <t>Номер
 варианта</t>
  </si>
  <si>
    <t>6-й</t>
  </si>
  <si>
    <t>Таблица 3.5</t>
  </si>
  <si>
    <t>B26-B25</t>
  </si>
  <si>
    <t>B26-$B$25</t>
  </si>
  <si>
    <t>B26/B25*100</t>
  </si>
  <si>
    <t>B26/$B$25*100</t>
  </si>
  <si>
    <t>E26-100</t>
  </si>
  <si>
    <t>F26-100</t>
  </si>
  <si>
    <t>0,01*B25</t>
  </si>
  <si>
    <t>СУММ(B7:B12)/6</t>
  </si>
  <si>
    <t>(B12-B7)/5</t>
  </si>
  <si>
    <t>ОКРУГЛ(СТЕПЕНЬ(B12/B7;1/5)*100;1)</t>
  </si>
  <si>
    <r>
      <t>Средний темп роста, %,</t>
    </r>
    <r>
      <rPr>
        <b/>
        <i/>
        <sz val="11"/>
        <rFont val="Times New Roman"/>
        <family val="1"/>
        <charset val="204"/>
      </rPr>
      <t xml:space="preserve">  </t>
    </r>
  </si>
  <si>
    <r>
      <t>Средний темп прироста, %,</t>
    </r>
    <r>
      <rPr>
        <b/>
        <i/>
        <sz val="11"/>
        <rFont val="Times New Roman"/>
        <family val="1"/>
        <charset val="204"/>
      </rPr>
      <t xml:space="preserve"> </t>
    </r>
  </si>
  <si>
    <r>
      <t>По среднему абсолютному приросту, млню руб.,</t>
    </r>
    <r>
      <rPr>
        <b/>
        <i/>
        <sz val="11"/>
        <rFont val="Times New Roman"/>
        <family val="1"/>
        <charset val="204"/>
      </rPr>
      <t xml:space="preserve">  </t>
    </r>
  </si>
  <si>
    <r>
      <t>По среднему темпу роста, %,</t>
    </r>
    <r>
      <rPr>
        <b/>
        <i/>
        <sz val="11"/>
        <rFont val="Times New Roman"/>
        <family val="1"/>
        <charset val="204"/>
      </rPr>
      <t xml:space="preserve">  </t>
    </r>
  </si>
  <si>
    <t>Абсолютный прирост, 
млн. руб.</t>
  </si>
  <si>
    <t>Выпуск продукции за 6-ой год</t>
  </si>
  <si>
    <t>Прогноз выпуска продукции на 7-ой год</t>
  </si>
  <si>
    <t>Показатели динамики выпуска продукции</t>
  </si>
  <si>
    <t>Таблица 4</t>
  </si>
  <si>
    <t xml:space="preserve">Выборочные показатели вариации </t>
  </si>
  <si>
    <t>Интегральный %</t>
  </si>
  <si>
    <r>
      <t>Средний уровень ряда динамики,млн. руб.,</t>
    </r>
    <r>
      <rPr>
        <b/>
        <i/>
        <sz val="11"/>
        <rFont val="Times New Roman"/>
        <family val="1"/>
        <charset val="204"/>
      </rPr>
      <t xml:space="preserve"> </t>
    </r>
  </si>
  <si>
    <r>
      <t>Средний абсолютный прирост</t>
    </r>
    <r>
      <rPr>
        <b/>
        <i/>
        <sz val="11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млн. руб., </t>
    </r>
  </si>
  <si>
    <t>Выходные таблицы</t>
  </si>
  <si>
    <t>B83/B48*100</t>
  </si>
  <si>
    <t>D83/D48*100</t>
  </si>
  <si>
    <t>E36-100</t>
  </si>
  <si>
    <t>B12+E35</t>
  </si>
  <si>
    <t>B12*(E36/100)</t>
  </si>
</sst>
</file>

<file path=xl/styles.xml><?xml version="1.0" encoding="utf-8"?>
<styleSheet xmlns="http://schemas.openxmlformats.org/spreadsheetml/2006/main">
  <numFmts count="3">
    <numFmt numFmtId="164" formatCode=".00%"/>
    <numFmt numFmtId="165" formatCode="0.0"/>
    <numFmt numFmtId="166" formatCode="0.00000"/>
  </numFmts>
  <fonts count="22"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48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0"/>
      <color indexed="4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12"/>
      <name val="Arial Cyr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NumberForma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0" fillId="3" borderId="0" xfId="0" applyFill="1"/>
    <xf numFmtId="0" fontId="4" fillId="0" borderId="2" xfId="0" applyFont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7" fillId="0" borderId="0" xfId="0" applyFont="1" applyFill="1" applyBorder="1" applyAlignment="1">
      <alignment vertical="top" shrinkToFit="1"/>
    </xf>
    <xf numFmtId="0" fontId="0" fillId="2" borderId="6" xfId="0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0" fontId="0" fillId="2" borderId="9" xfId="0" applyFill="1" applyBorder="1"/>
    <xf numFmtId="2" fontId="0" fillId="2" borderId="10" xfId="0" applyNumberForma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/>
    <xf numFmtId="0" fontId="0" fillId="2" borderId="11" xfId="0" applyFill="1" applyBorder="1"/>
    <xf numFmtId="2" fontId="0" fillId="2" borderId="12" xfId="0" applyNumberFormat="1" applyFill="1" applyBorder="1"/>
    <xf numFmtId="2" fontId="0" fillId="2" borderId="13" xfId="0" applyNumberFormat="1" applyFill="1" applyBorder="1"/>
    <xf numFmtId="0" fontId="0" fillId="4" borderId="14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22" xfId="0" applyFill="1" applyBorder="1" applyAlignment="1"/>
    <xf numFmtId="0" fontId="3" fillId="0" borderId="14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Continuous"/>
    </xf>
    <xf numFmtId="0" fontId="0" fillId="0" borderId="5" xfId="0" applyFill="1" applyBorder="1"/>
    <xf numFmtId="0" fontId="0" fillId="0" borderId="21" xfId="0" applyFill="1" applyBorder="1"/>
    <xf numFmtId="0" fontId="0" fillId="0" borderId="5" xfId="0" applyNumberFormat="1" applyFill="1" applyBorder="1" applyAlignment="1"/>
    <xf numFmtId="164" fontId="0" fillId="0" borderId="22" xfId="0" applyNumberFormat="1" applyFill="1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23" xfId="0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/>
    </xf>
    <xf numFmtId="0" fontId="8" fillId="0" borderId="23" xfId="0" applyFont="1" applyFill="1" applyBorder="1" applyAlignment="1"/>
    <xf numFmtId="2" fontId="0" fillId="0" borderId="23" xfId="0" applyNumberFormat="1" applyFill="1" applyBorder="1" applyAlignment="1">
      <alignment horizontal="center"/>
    </xf>
    <xf numFmtId="2" fontId="0" fillId="0" borderId="23" xfId="0" applyNumberFormat="1" applyFill="1" applyBorder="1"/>
    <xf numFmtId="2" fontId="0" fillId="0" borderId="0" xfId="0" applyNumberFormat="1"/>
    <xf numFmtId="0" fontId="0" fillId="0" borderId="23" xfId="0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23" xfId="0" applyFill="1" applyBorder="1" applyAlignment="1"/>
    <xf numFmtId="2" fontId="8" fillId="0" borderId="24" xfId="0" applyNumberFormat="1" applyFont="1" applyFill="1" applyBorder="1" applyAlignment="1">
      <alignment horizontal="center" vertical="top" wrapText="1"/>
    </xf>
    <xf numFmtId="2" fontId="8" fillId="0" borderId="25" xfId="0" applyNumberFormat="1" applyFont="1" applyFill="1" applyBorder="1" applyAlignment="1">
      <alignment horizontal="center" vertical="top" wrapText="1"/>
    </xf>
    <xf numFmtId="2" fontId="8" fillId="0" borderId="26" xfId="0" applyNumberFormat="1" applyFont="1" applyFill="1" applyBorder="1" applyAlignment="1">
      <alignment horizontal="center" vertical="top" wrapText="1"/>
    </xf>
    <xf numFmtId="2" fontId="8" fillId="0" borderId="27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center" wrapText="1" shrinkToFi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1" fillId="0" borderId="6" xfId="0" applyFont="1" applyFill="1" applyBorder="1"/>
    <xf numFmtId="2" fontId="1" fillId="0" borderId="7" xfId="0" applyNumberFormat="1" applyFont="1" applyFill="1" applyBorder="1"/>
    <xf numFmtId="2" fontId="1" fillId="0" borderId="8" xfId="0" applyNumberFormat="1" applyFont="1" applyFill="1" applyBorder="1"/>
    <xf numFmtId="0" fontId="0" fillId="0" borderId="11" xfId="0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3" fillId="4" borderId="1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Continuous"/>
    </xf>
    <xf numFmtId="0" fontId="0" fillId="4" borderId="23" xfId="0" applyFill="1" applyBorder="1" applyAlignment="1"/>
    <xf numFmtId="0" fontId="4" fillId="0" borderId="17" xfId="0" applyFont="1" applyFill="1" applyBorder="1" applyAlignment="1">
      <alignment horizontal="right"/>
    </xf>
    <xf numFmtId="0" fontId="0" fillId="0" borderId="23" xfId="0" applyBorder="1"/>
    <xf numFmtId="0" fontId="12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0" fillId="0" borderId="0" xfId="0" applyAlignment="1"/>
    <xf numFmtId="0" fontId="14" fillId="0" borderId="0" xfId="0" applyFont="1"/>
    <xf numFmtId="0" fontId="9" fillId="0" borderId="0" xfId="0" applyFont="1"/>
    <xf numFmtId="4" fontId="0" fillId="0" borderId="23" xfId="0" applyNumberFormat="1" applyBorder="1"/>
    <xf numFmtId="165" fontId="0" fillId="0" borderId="23" xfId="0" applyNumberFormat="1" applyBorder="1"/>
    <xf numFmtId="0" fontId="0" fillId="0" borderId="0" xfId="0" quotePrefix="1"/>
    <xf numFmtId="4" fontId="10" fillId="0" borderId="0" xfId="0" applyNumberFormat="1" applyFont="1" applyBorder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2" fontId="0" fillId="0" borderId="23" xfId="0" applyNumberFormat="1" applyBorder="1"/>
    <xf numFmtId="0" fontId="0" fillId="0" borderId="0" xfId="0" applyBorder="1" applyAlignment="1"/>
    <xf numFmtId="0" fontId="16" fillId="0" borderId="0" xfId="0" applyFont="1" applyFill="1" applyBorder="1" applyAlignment="1">
      <alignment horizontal="center" vertical="top" wrapText="1" shrinkToFit="1"/>
    </xf>
    <xf numFmtId="2" fontId="17" fillId="0" borderId="23" xfId="0" applyNumberFormat="1" applyFont="1" applyBorder="1" applyAlignment="1"/>
    <xf numFmtId="165" fontId="17" fillId="0" borderId="23" xfId="0" applyNumberFormat="1" applyFont="1" applyBorder="1" applyAlignment="1"/>
    <xf numFmtId="4" fontId="0" fillId="0" borderId="0" xfId="0" applyNumberFormat="1"/>
    <xf numFmtId="4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/>
    </xf>
    <xf numFmtId="0" fontId="12" fillId="4" borderId="23" xfId="0" applyFont="1" applyFill="1" applyBorder="1"/>
    <xf numFmtId="0" fontId="12" fillId="4" borderId="3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 vertical="top"/>
    </xf>
    <xf numFmtId="0" fontId="0" fillId="0" borderId="9" xfId="0" applyFill="1" applyBorder="1" applyAlignment="1"/>
    <xf numFmtId="0" fontId="0" fillId="0" borderId="1" xfId="0" applyFill="1" applyBorder="1" applyAlignment="1"/>
    <xf numFmtId="0" fontId="0" fillId="0" borderId="10" xfId="0" applyFill="1" applyBorder="1" applyAlignment="1"/>
    <xf numFmtId="0" fontId="3" fillId="0" borderId="3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0" fillId="0" borderId="9" xfId="0" applyNumberFormat="1" applyFill="1" applyBorder="1" applyAlignment="1"/>
    <xf numFmtId="164" fontId="0" fillId="0" borderId="10" xfId="0" applyNumberFormat="1" applyFill="1" applyBorder="1" applyAlignment="1"/>
    <xf numFmtId="0" fontId="21" fillId="0" borderId="1" xfId="0" applyFont="1" applyBorder="1"/>
    <xf numFmtId="0" fontId="0" fillId="0" borderId="23" xfId="0" applyNumberForma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wrapText="1"/>
    </xf>
    <xf numFmtId="0" fontId="18" fillId="0" borderId="23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2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/>
    </xf>
    <xf numFmtId="0" fontId="0" fillId="4" borderId="31" xfId="0" applyFill="1" applyBorder="1" applyAlignment="1">
      <alignment horizontal="center" vertical="center" wrapText="1"/>
    </xf>
    <xf numFmtId="0" fontId="0" fillId="0" borderId="36" xfId="0" applyBorder="1" applyAlignment="1"/>
    <xf numFmtId="0" fontId="0" fillId="4" borderId="37" xfId="0" applyFill="1" applyBorder="1" applyAlignment="1">
      <alignment horizontal="center" vertical="center" wrapText="1"/>
    </xf>
    <xf numFmtId="0" fontId="0" fillId="0" borderId="35" xfId="0" applyBorder="1" applyAlignment="1"/>
    <xf numFmtId="0" fontId="7" fillId="0" borderId="32" xfId="0" applyFont="1" applyFill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0" borderId="15" xfId="0" applyBorder="1" applyAlignment="1"/>
    <xf numFmtId="0" fontId="0" fillId="4" borderId="15" xfId="0" applyFill="1" applyBorder="1" applyAlignment="1">
      <alignment horizontal="center" vertical="center" wrapText="1"/>
    </xf>
    <xf numFmtId="0" fontId="0" fillId="0" borderId="16" xfId="0" applyBorder="1" applyAlignment="1"/>
    <xf numFmtId="0" fontId="6" fillId="0" borderId="3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E34" sqref="E34"/>
    </sheetView>
  </sheetViews>
  <sheetFormatPr defaultRowHeight="12.75"/>
  <cols>
    <col min="1" max="1" width="9.5703125" customWidth="1"/>
    <col min="2" max="2" width="15.7109375" customWidth="1"/>
    <col min="3" max="3" width="14.7109375" customWidth="1"/>
    <col min="4" max="4" width="15" customWidth="1"/>
    <col min="5" max="5" width="15.5703125" customWidth="1"/>
    <col min="6" max="6" width="13.85546875" customWidth="1"/>
    <col min="7" max="7" width="12.7109375" customWidth="1"/>
    <col min="8" max="8" width="12.5703125" customWidth="1"/>
    <col min="9" max="9" width="14" customWidth="1"/>
    <col min="10" max="10" width="12.140625" customWidth="1"/>
    <col min="11" max="12" width="11.5703125" customWidth="1"/>
  </cols>
  <sheetData>
    <row r="1" spans="1:12" ht="32.25" customHeight="1">
      <c r="E1" s="132" t="s">
        <v>136</v>
      </c>
    </row>
    <row r="2" spans="1:12">
      <c r="B2" s="126"/>
      <c r="E2" s="32">
        <f>Лист1!E2</f>
        <v>0</v>
      </c>
    </row>
    <row r="3" spans="1:12">
      <c r="B3" s="126"/>
      <c r="E3" s="17"/>
    </row>
    <row r="4" spans="1:12">
      <c r="E4" s="30" t="s">
        <v>116</v>
      </c>
    </row>
    <row r="5" spans="1:12" ht="19.5" thickBot="1">
      <c r="A5" s="159" t="s">
        <v>19</v>
      </c>
      <c r="B5" s="159"/>
      <c r="C5" s="159"/>
      <c r="D5" s="159"/>
      <c r="E5" s="159"/>
    </row>
    <row r="6" spans="1:12" ht="47.25" customHeight="1" thickBot="1">
      <c r="A6" s="139" t="s">
        <v>120</v>
      </c>
      <c r="B6" s="138" t="s">
        <v>1</v>
      </c>
      <c r="C6" s="137"/>
      <c r="D6" s="139" t="s">
        <v>106</v>
      </c>
      <c r="E6" s="138" t="s">
        <v>1</v>
      </c>
      <c r="F6" s="137"/>
    </row>
    <row r="7" spans="1:12" ht="19.5" thickBot="1">
      <c r="A7" s="141">
        <v>1</v>
      </c>
      <c r="B7" s="140">
        <f>3120+150*$E$2-100</f>
        <v>3020</v>
      </c>
      <c r="C7" s="136"/>
      <c r="D7" s="141" t="s">
        <v>107</v>
      </c>
      <c r="E7" s="140">
        <f>175+15*$E$2</f>
        <v>175</v>
      </c>
      <c r="F7" s="136"/>
      <c r="I7" s="127"/>
      <c r="J7" s="127"/>
      <c r="K7" s="127"/>
      <c r="L7" s="127"/>
    </row>
    <row r="8" spans="1:12" ht="19.5" thickBot="1">
      <c r="A8" s="141">
        <v>2</v>
      </c>
      <c r="B8" s="140">
        <f>3360+150*$E$2-100</f>
        <v>3260</v>
      </c>
      <c r="C8" s="136"/>
      <c r="D8" s="141" t="s">
        <v>108</v>
      </c>
      <c r="E8" s="140">
        <f>241+15*$E$2</f>
        <v>241</v>
      </c>
      <c r="F8" s="136"/>
      <c r="I8" s="127"/>
      <c r="J8" s="127"/>
      <c r="K8" s="127"/>
      <c r="L8" s="127"/>
    </row>
    <row r="9" spans="1:12" ht="19.5" thickBot="1">
      <c r="A9" s="141">
        <v>3</v>
      </c>
      <c r="B9" s="140">
        <f>3750+150*$E$2-100</f>
        <v>3650</v>
      </c>
      <c r="C9" s="136"/>
      <c r="D9" s="141" t="s">
        <v>109</v>
      </c>
      <c r="E9" s="140">
        <f>300+15*$E$2</f>
        <v>300</v>
      </c>
      <c r="F9" s="136"/>
      <c r="I9" s="127"/>
      <c r="J9" s="127"/>
      <c r="K9" s="127"/>
      <c r="L9" s="127"/>
    </row>
    <row r="10" spans="1:12" ht="19.5" thickBot="1">
      <c r="A10" s="141">
        <v>4</v>
      </c>
      <c r="B10" s="140">
        <f>3630+150*$E$2-100</f>
        <v>3530</v>
      </c>
      <c r="C10" s="136"/>
      <c r="D10" s="141" t="s">
        <v>110</v>
      </c>
      <c r="E10" s="140">
        <f>270+15*$E$2</f>
        <v>270</v>
      </c>
      <c r="F10" s="136"/>
      <c r="I10" s="127"/>
      <c r="J10" s="127"/>
      <c r="K10" s="127"/>
      <c r="L10" s="127"/>
    </row>
    <row r="11" spans="1:12" ht="19.5" thickBot="1">
      <c r="A11" s="141">
        <v>5</v>
      </c>
      <c r="B11" s="140">
        <f>3865+150*$E$2-100</f>
        <v>3765</v>
      </c>
      <c r="C11" s="136"/>
      <c r="D11" s="141" t="s">
        <v>111</v>
      </c>
      <c r="E11" s="140">
        <f>330+15*$E$2</f>
        <v>330</v>
      </c>
      <c r="F11" s="136"/>
      <c r="I11" s="127"/>
      <c r="J11" s="127"/>
      <c r="K11" s="127"/>
      <c r="L11" s="127"/>
    </row>
    <row r="12" spans="1:12" ht="19.5" thickBot="1">
      <c r="A12" s="141">
        <v>6</v>
      </c>
      <c r="B12" s="140">
        <f>E19</f>
        <v>4077</v>
      </c>
      <c r="C12" s="136"/>
      <c r="D12" s="141" t="s">
        <v>112</v>
      </c>
      <c r="E12" s="140">
        <f>310+15*$E$2</f>
        <v>310</v>
      </c>
      <c r="F12" s="136"/>
      <c r="I12" s="127"/>
      <c r="J12" s="127"/>
      <c r="K12" s="127"/>
      <c r="L12" s="127"/>
    </row>
    <row r="13" spans="1:12" ht="19.5" thickBot="1">
      <c r="A13" s="144"/>
      <c r="B13" s="144"/>
      <c r="C13" s="136"/>
      <c r="D13" s="141" t="s">
        <v>113</v>
      </c>
      <c r="E13" s="140">
        <f>366+15*$E$2</f>
        <v>366</v>
      </c>
      <c r="F13" s="136"/>
      <c r="I13" s="127"/>
      <c r="J13" s="127"/>
      <c r="K13" s="127"/>
      <c r="L13" s="127"/>
    </row>
    <row r="14" spans="1:12" ht="19.5" thickBot="1">
      <c r="C14" s="136"/>
      <c r="D14" s="141" t="s">
        <v>114</v>
      </c>
      <c r="E14" s="140">
        <f>341+15*$E$2</f>
        <v>341</v>
      </c>
      <c r="F14" s="136"/>
      <c r="I14" s="127"/>
      <c r="J14" s="127"/>
      <c r="K14" s="127"/>
      <c r="L14" s="127"/>
    </row>
    <row r="15" spans="1:12" ht="19.5" thickBot="1">
      <c r="C15" s="136"/>
      <c r="D15" s="141" t="s">
        <v>115</v>
      </c>
      <c r="E15" s="140">
        <f>420+15*$E$2</f>
        <v>420</v>
      </c>
      <c r="F15" s="136"/>
      <c r="I15" s="127"/>
      <c r="J15" s="127"/>
      <c r="K15" s="127"/>
      <c r="L15" s="127"/>
    </row>
    <row r="16" spans="1:12" ht="19.5" thickBot="1">
      <c r="C16" s="136"/>
      <c r="D16" s="141" t="s">
        <v>117</v>
      </c>
      <c r="E16" s="140">
        <f>441+15*$E$2</f>
        <v>441</v>
      </c>
      <c r="F16" s="136"/>
      <c r="I16" s="127"/>
      <c r="J16" s="127"/>
      <c r="K16" s="127"/>
      <c r="L16" s="127"/>
    </row>
    <row r="17" spans="1:12" ht="19.5" thickBot="1">
      <c r="C17" s="136"/>
      <c r="D17" s="141" t="s">
        <v>118</v>
      </c>
      <c r="E17" s="140">
        <f>453+15*$E$2</f>
        <v>453</v>
      </c>
      <c r="F17" s="136"/>
      <c r="I17" s="127"/>
      <c r="J17" s="127"/>
      <c r="K17" s="127"/>
      <c r="L17" s="127"/>
    </row>
    <row r="18" spans="1:12" ht="19.5" thickBot="1">
      <c r="C18" s="136"/>
      <c r="D18" s="141" t="s">
        <v>119</v>
      </c>
      <c r="E18" s="140">
        <f>430+15*$E$2</f>
        <v>430</v>
      </c>
      <c r="F18" s="136"/>
      <c r="I18" s="127"/>
      <c r="J18" s="127"/>
      <c r="K18" s="127"/>
      <c r="L18" s="127"/>
    </row>
    <row r="19" spans="1:12" ht="19.5" thickBot="1">
      <c r="C19" s="136"/>
      <c r="D19" s="118" t="s">
        <v>40</v>
      </c>
      <c r="E19" s="140">
        <f>SUM(E7:E18)</f>
        <v>4077</v>
      </c>
      <c r="F19" s="136"/>
    </row>
    <row r="20" spans="1:12">
      <c r="B20" s="135"/>
      <c r="C20" s="135"/>
      <c r="D20" s="135"/>
      <c r="E20" s="135"/>
      <c r="G20" s="135"/>
    </row>
    <row r="21" spans="1:12">
      <c r="I21" s="30" t="s">
        <v>131</v>
      </c>
    </row>
    <row r="22" spans="1:12" ht="19.5" thickBot="1">
      <c r="A22" s="156" t="s">
        <v>156</v>
      </c>
      <c r="B22" s="156"/>
      <c r="C22" s="156"/>
      <c r="D22" s="156"/>
      <c r="E22" s="156"/>
      <c r="F22" s="156"/>
      <c r="G22" s="156"/>
      <c r="H22" s="156"/>
      <c r="I22" s="156"/>
    </row>
    <row r="23" spans="1:12" ht="43.5" customHeight="1" thickBot="1">
      <c r="A23" s="161" t="s">
        <v>120</v>
      </c>
      <c r="B23" s="163" t="s">
        <v>1</v>
      </c>
      <c r="C23" s="160" t="s">
        <v>153</v>
      </c>
      <c r="D23" s="160"/>
      <c r="E23" s="157" t="s">
        <v>128</v>
      </c>
      <c r="F23" s="158"/>
      <c r="G23" s="157" t="s">
        <v>129</v>
      </c>
      <c r="H23" s="158"/>
      <c r="I23" s="165" t="s">
        <v>130</v>
      </c>
    </row>
    <row r="24" spans="1:12" ht="15.75" customHeight="1" thickBot="1">
      <c r="A24" s="162"/>
      <c r="B24" s="164"/>
      <c r="C24" s="118" t="s">
        <v>121</v>
      </c>
      <c r="D24" s="119" t="s">
        <v>122</v>
      </c>
      <c r="E24" s="118" t="s">
        <v>121</v>
      </c>
      <c r="F24" s="119" t="s">
        <v>122</v>
      </c>
      <c r="G24" s="118" t="s">
        <v>121</v>
      </c>
      <c r="H24" s="119" t="s">
        <v>122</v>
      </c>
      <c r="I24" s="166"/>
    </row>
    <row r="25" spans="1:12" ht="15" thickBot="1">
      <c r="A25" s="120" t="s">
        <v>123</v>
      </c>
      <c r="B25" s="130">
        <f t="shared" ref="B25:B30" si="0">B7</f>
        <v>3020</v>
      </c>
      <c r="C25" s="117"/>
      <c r="D25" s="117"/>
      <c r="E25" s="117"/>
      <c r="F25" s="117"/>
      <c r="G25" s="117"/>
      <c r="H25" s="117"/>
      <c r="I25" s="117"/>
    </row>
    <row r="26" spans="1:12" ht="15" thickBot="1">
      <c r="A26" s="120" t="s">
        <v>124</v>
      </c>
      <c r="B26" s="130">
        <f t="shared" si="0"/>
        <v>3260</v>
      </c>
      <c r="C26" s="124" t="s">
        <v>139</v>
      </c>
      <c r="D26" s="124" t="s">
        <v>140</v>
      </c>
      <c r="E26" s="125" t="s">
        <v>141</v>
      </c>
      <c r="F26" s="125" t="s">
        <v>142</v>
      </c>
      <c r="G26" s="125" t="s">
        <v>143</v>
      </c>
      <c r="H26" s="125" t="s">
        <v>144</v>
      </c>
      <c r="I26" s="117" t="s">
        <v>145</v>
      </c>
    </row>
    <row r="27" spans="1:12" ht="15" thickBot="1">
      <c r="A27" s="120" t="s">
        <v>125</v>
      </c>
      <c r="B27" s="130">
        <f t="shared" si="0"/>
        <v>3650</v>
      </c>
      <c r="C27" s="124"/>
      <c r="D27" s="124"/>
      <c r="E27" s="125"/>
      <c r="F27" s="125"/>
      <c r="G27" s="125"/>
      <c r="H27" s="125"/>
      <c r="I27" s="117"/>
    </row>
    <row r="28" spans="1:12" ht="15" thickBot="1">
      <c r="A28" s="120" t="s">
        <v>126</v>
      </c>
      <c r="B28" s="130">
        <f t="shared" si="0"/>
        <v>3530</v>
      </c>
      <c r="C28" s="124"/>
      <c r="D28" s="124"/>
      <c r="E28" s="125"/>
      <c r="F28" s="125"/>
      <c r="G28" s="125"/>
      <c r="H28" s="125"/>
      <c r="I28" s="117"/>
    </row>
    <row r="29" spans="1:12" ht="15" thickBot="1">
      <c r="A29" s="120" t="s">
        <v>127</v>
      </c>
      <c r="B29" s="130">
        <f t="shared" si="0"/>
        <v>3765</v>
      </c>
      <c r="C29" s="124"/>
      <c r="D29" s="124"/>
      <c r="E29" s="125"/>
      <c r="F29" s="125"/>
      <c r="G29" s="125"/>
      <c r="H29" s="125"/>
      <c r="I29" s="117"/>
    </row>
    <row r="30" spans="1:12" ht="15" thickBot="1">
      <c r="A30" s="120" t="s">
        <v>137</v>
      </c>
      <c r="B30" s="130">
        <f t="shared" si="0"/>
        <v>4077</v>
      </c>
      <c r="C30" s="124"/>
      <c r="D30" s="124"/>
      <c r="E30" s="125"/>
      <c r="F30" s="125"/>
      <c r="G30" s="125"/>
      <c r="H30" s="125"/>
      <c r="I30" s="117"/>
    </row>
    <row r="32" spans="1:12">
      <c r="A32" s="121"/>
      <c r="B32" s="121"/>
      <c r="C32" s="121"/>
      <c r="E32" s="30" t="s">
        <v>132</v>
      </c>
    </row>
    <row r="33" spans="1:9" ht="19.5" thickBot="1">
      <c r="A33" s="156" t="s">
        <v>133</v>
      </c>
      <c r="B33" s="156"/>
      <c r="C33" s="156"/>
      <c r="D33" s="156"/>
      <c r="E33" s="156"/>
    </row>
    <row r="34" spans="1:9" ht="33" customHeight="1" thickBot="1">
      <c r="A34" s="167" t="s">
        <v>160</v>
      </c>
      <c r="B34" s="167"/>
      <c r="C34" s="167"/>
      <c r="D34" s="167"/>
      <c r="E34" s="133" t="s">
        <v>146</v>
      </c>
    </row>
    <row r="35" spans="1:9" ht="26.25" customHeight="1" thickBot="1">
      <c r="A35" s="167" t="s">
        <v>161</v>
      </c>
      <c r="B35" s="167"/>
      <c r="C35" s="167"/>
      <c r="D35" s="167"/>
      <c r="E35" s="133" t="s">
        <v>147</v>
      </c>
      <c r="F35" s="122"/>
      <c r="G35" s="128"/>
    </row>
    <row r="36" spans="1:9" ht="21" customHeight="1" thickBot="1">
      <c r="A36" s="168" t="s">
        <v>149</v>
      </c>
      <c r="B36" s="168"/>
      <c r="C36" s="168"/>
      <c r="D36" s="168"/>
      <c r="E36" s="134" t="s">
        <v>148</v>
      </c>
      <c r="G36" s="129"/>
    </row>
    <row r="37" spans="1:9" ht="21.75" customHeight="1" thickBot="1">
      <c r="A37" s="168" t="s">
        <v>150</v>
      </c>
      <c r="B37" s="168"/>
      <c r="C37" s="168"/>
      <c r="D37" s="168"/>
      <c r="E37" s="134" t="s">
        <v>165</v>
      </c>
      <c r="F37" s="123"/>
    </row>
    <row r="38" spans="1:9">
      <c r="I38" s="2"/>
    </row>
    <row r="39" spans="1:9">
      <c r="A39" s="121"/>
      <c r="B39" s="121"/>
      <c r="C39" s="121"/>
      <c r="E39" s="30" t="s">
        <v>134</v>
      </c>
    </row>
    <row r="40" spans="1:9" ht="19.5" thickBot="1">
      <c r="A40" s="156" t="s">
        <v>155</v>
      </c>
      <c r="B40" s="156"/>
      <c r="C40" s="156"/>
      <c r="D40" s="156"/>
      <c r="E40" s="156"/>
    </row>
    <row r="41" spans="1:9" ht="27.75" customHeight="1" thickBot="1">
      <c r="A41" s="169" t="s">
        <v>151</v>
      </c>
      <c r="B41" s="170"/>
      <c r="C41" s="170"/>
      <c r="D41" s="171"/>
      <c r="E41" s="130" t="s">
        <v>166</v>
      </c>
      <c r="F41" s="131"/>
      <c r="G41" s="131"/>
      <c r="H41" s="131"/>
    </row>
    <row r="42" spans="1:9" ht="23.25" customHeight="1" thickBot="1">
      <c r="A42" s="169" t="s">
        <v>152</v>
      </c>
      <c r="B42" s="170"/>
      <c r="C42" s="170"/>
      <c r="D42" s="170"/>
      <c r="E42" s="130" t="s">
        <v>167</v>
      </c>
      <c r="G42" s="84"/>
    </row>
    <row r="44" spans="1:9">
      <c r="C44" s="30" t="s">
        <v>138</v>
      </c>
    </row>
    <row r="45" spans="1:9" ht="19.5" thickBot="1">
      <c r="A45" s="159" t="s">
        <v>154</v>
      </c>
      <c r="B45" s="159"/>
      <c r="C45" s="159"/>
    </row>
    <row r="46" spans="1:9" ht="30.75" customHeight="1" thickBot="1">
      <c r="A46" s="142" t="s">
        <v>106</v>
      </c>
      <c r="B46" s="138" t="s">
        <v>1</v>
      </c>
      <c r="C46" s="143" t="s">
        <v>135</v>
      </c>
    </row>
    <row r="47" spans="1:9" ht="15" thickBot="1">
      <c r="A47" s="141" t="s">
        <v>107</v>
      </c>
      <c r="B47" s="140">
        <f t="shared" ref="B47:B58" si="1">E7</f>
        <v>175</v>
      </c>
      <c r="C47" s="140"/>
    </row>
    <row r="48" spans="1:9" ht="15" thickBot="1">
      <c r="A48" s="141" t="s">
        <v>108</v>
      </c>
      <c r="B48" s="140">
        <f t="shared" si="1"/>
        <v>241</v>
      </c>
      <c r="C48" s="140"/>
    </row>
    <row r="49" spans="1:3" ht="15" thickBot="1">
      <c r="A49" s="141" t="s">
        <v>109</v>
      </c>
      <c r="B49" s="140">
        <f t="shared" si="1"/>
        <v>300</v>
      </c>
      <c r="C49" s="140"/>
    </row>
    <row r="50" spans="1:3" ht="15" thickBot="1">
      <c r="A50" s="141" t="s">
        <v>110</v>
      </c>
      <c r="B50" s="140">
        <f t="shared" si="1"/>
        <v>270</v>
      </c>
      <c r="C50" s="140"/>
    </row>
    <row r="51" spans="1:3" ht="15" thickBot="1">
      <c r="A51" s="141" t="s">
        <v>111</v>
      </c>
      <c r="B51" s="140">
        <f t="shared" si="1"/>
        <v>330</v>
      </c>
      <c r="C51" s="140"/>
    </row>
    <row r="52" spans="1:3" ht="15" thickBot="1">
      <c r="A52" s="141" t="s">
        <v>112</v>
      </c>
      <c r="B52" s="140">
        <f t="shared" si="1"/>
        <v>310</v>
      </c>
      <c r="C52" s="140"/>
    </row>
    <row r="53" spans="1:3" ht="15" thickBot="1">
      <c r="A53" s="141" t="s">
        <v>113</v>
      </c>
      <c r="B53" s="140">
        <f t="shared" si="1"/>
        <v>366</v>
      </c>
      <c r="C53" s="140"/>
    </row>
    <row r="54" spans="1:3" ht="15" thickBot="1">
      <c r="A54" s="141" t="s">
        <v>114</v>
      </c>
      <c r="B54" s="140">
        <f t="shared" si="1"/>
        <v>341</v>
      </c>
      <c r="C54" s="140"/>
    </row>
    <row r="55" spans="1:3" ht="15" thickBot="1">
      <c r="A55" s="141" t="s">
        <v>115</v>
      </c>
      <c r="B55" s="140">
        <f t="shared" si="1"/>
        <v>420</v>
      </c>
      <c r="C55" s="140"/>
    </row>
    <row r="56" spans="1:3" ht="15" thickBot="1">
      <c r="A56" s="141" t="s">
        <v>117</v>
      </c>
      <c r="B56" s="140">
        <f t="shared" si="1"/>
        <v>441</v>
      </c>
      <c r="C56" s="140"/>
    </row>
    <row r="57" spans="1:3" ht="15" thickBot="1">
      <c r="A57" s="141" t="s">
        <v>118</v>
      </c>
      <c r="B57" s="140">
        <f t="shared" si="1"/>
        <v>453</v>
      </c>
      <c r="C57" s="140"/>
    </row>
    <row r="58" spans="1:3" ht="15" thickBot="1">
      <c r="A58" s="141" t="s">
        <v>119</v>
      </c>
      <c r="B58" s="140">
        <f t="shared" si="1"/>
        <v>430</v>
      </c>
      <c r="C58" s="140"/>
    </row>
  </sheetData>
  <mergeCells count="17">
    <mergeCell ref="A45:C45"/>
    <mergeCell ref="A40:E40"/>
    <mergeCell ref="A41:D41"/>
    <mergeCell ref="A42:D42"/>
    <mergeCell ref="A33:E33"/>
    <mergeCell ref="A34:D34"/>
    <mergeCell ref="A35:D35"/>
    <mergeCell ref="A36:D36"/>
    <mergeCell ref="A37:D37"/>
    <mergeCell ref="A22:I22"/>
    <mergeCell ref="G23:H23"/>
    <mergeCell ref="A5:E5"/>
    <mergeCell ref="C23:D23"/>
    <mergeCell ref="E23:F23"/>
    <mergeCell ref="A23:A24"/>
    <mergeCell ref="B23:B24"/>
    <mergeCell ref="I23:I24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  <oleObjects>
    <oleObject progId="Equation.3" shapeId="1032" r:id="rId3"/>
    <oleObject progId="Equation.3" shapeId="1061" r:id="rId4"/>
    <oleObject progId="Equation.3" shapeId="1072" r:id="rId5"/>
    <oleObject progId="Equation.3" shapeId="1078" r:id="rId6"/>
    <oleObject progId="Equation.3" shapeId="1083" r:id="rId7"/>
    <oleObject progId="Equation.3" shapeId="1084" r:id="rId8"/>
    <oleObject progId="Equation.3" shapeId="1086" r:id="rId9"/>
    <oleObject progId="Equation.3" shapeId="1088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selection activeCell="D46" sqref="D46"/>
    </sheetView>
  </sheetViews>
  <sheetFormatPr defaultRowHeight="12.75"/>
  <cols>
    <col min="1" max="1" width="23.28515625" style="77" customWidth="1"/>
    <col min="2" max="2" width="19.42578125" customWidth="1"/>
    <col min="3" max="3" width="21.42578125" customWidth="1"/>
    <col min="4" max="4" width="17" customWidth="1"/>
    <col min="5" max="5" width="15.42578125" customWidth="1"/>
    <col min="6" max="6" width="14.7109375" customWidth="1"/>
    <col min="7" max="7" width="12.140625" customWidth="1"/>
    <col min="8" max="8" width="12.5703125" customWidth="1"/>
    <col min="9" max="9" width="14.28515625" customWidth="1"/>
  </cols>
  <sheetData>
    <row r="1" spans="1:5">
      <c r="A1" s="73"/>
      <c r="B1" s="17"/>
      <c r="C1" s="30" t="s">
        <v>47</v>
      </c>
      <c r="E1" s="41" t="s">
        <v>25</v>
      </c>
    </row>
    <row r="2" spans="1:5" ht="13.5" thickBot="1">
      <c r="A2" s="175" t="s">
        <v>19</v>
      </c>
      <c r="B2" s="175"/>
      <c r="C2" s="175"/>
      <c r="E2">
        <f>Лист1!E2</f>
        <v>0</v>
      </c>
    </row>
    <row r="3" spans="1:5" ht="51.75" thickBot="1">
      <c r="A3" s="98" t="s">
        <v>20</v>
      </c>
      <c r="B3" s="99" t="s">
        <v>0</v>
      </c>
      <c r="C3" s="99" t="s">
        <v>1</v>
      </c>
    </row>
    <row r="4" spans="1:5" ht="16.5" thickBot="1">
      <c r="A4" s="96"/>
      <c r="B4" s="92"/>
      <c r="C4" s="93"/>
      <c r="E4" s="75"/>
    </row>
    <row r="5" spans="1:5" ht="16.5" thickBot="1">
      <c r="A5" s="96"/>
      <c r="B5" s="92"/>
      <c r="C5" s="93"/>
      <c r="E5" s="75"/>
    </row>
    <row r="6" spans="1:5" ht="16.5" thickBot="1">
      <c r="A6" s="96"/>
      <c r="B6" s="92"/>
      <c r="C6" s="93"/>
      <c r="E6" s="75"/>
    </row>
    <row r="7" spans="1:5" ht="16.5" thickBot="1">
      <c r="A7" s="96"/>
      <c r="B7" s="92"/>
      <c r="C7" s="93"/>
      <c r="E7" s="75"/>
    </row>
    <row r="8" spans="1:5" ht="16.5" thickBot="1">
      <c r="A8" s="96"/>
      <c r="B8" s="92"/>
      <c r="C8" s="93"/>
      <c r="E8" s="75"/>
    </row>
    <row r="9" spans="1:5" ht="16.5" thickBot="1">
      <c r="A9" s="96"/>
      <c r="B9" s="92"/>
      <c r="C9" s="93"/>
      <c r="E9" s="75"/>
    </row>
    <row r="10" spans="1:5" ht="16.5" thickBot="1">
      <c r="A10" s="96"/>
      <c r="B10" s="92"/>
      <c r="C10" s="93"/>
      <c r="E10" s="75"/>
    </row>
    <row r="11" spans="1:5" ht="16.5" thickBot="1">
      <c r="A11" s="96"/>
      <c r="B11" s="92"/>
      <c r="C11" s="93"/>
      <c r="E11" s="75"/>
    </row>
    <row r="12" spans="1:5" ht="16.5" thickBot="1">
      <c r="A12" s="96"/>
      <c r="B12" s="92"/>
      <c r="C12" s="93"/>
      <c r="E12" s="75"/>
    </row>
    <row r="13" spans="1:5" ht="16.5" thickBot="1">
      <c r="A13" s="96"/>
      <c r="B13" s="92"/>
      <c r="C13" s="93"/>
      <c r="E13" s="75"/>
    </row>
    <row r="14" spans="1:5" ht="16.5" thickBot="1">
      <c r="A14" s="96"/>
      <c r="B14" s="92"/>
      <c r="C14" s="93"/>
      <c r="E14" s="75"/>
    </row>
    <row r="15" spans="1:5" ht="16.5" thickBot="1">
      <c r="A15" s="96"/>
      <c r="B15" s="92"/>
      <c r="C15" s="93"/>
      <c r="E15" s="75"/>
    </row>
    <row r="16" spans="1:5" ht="16.5" thickBot="1">
      <c r="A16" s="96"/>
      <c r="B16" s="92"/>
      <c r="C16" s="93"/>
      <c r="E16" s="75"/>
    </row>
    <row r="17" spans="1:5" ht="16.5" thickBot="1">
      <c r="A17" s="96"/>
      <c r="B17" s="92"/>
      <c r="C17" s="93"/>
      <c r="E17" s="75"/>
    </row>
    <row r="18" spans="1:5" ht="16.5" thickBot="1">
      <c r="A18" s="96"/>
      <c r="B18" s="92"/>
      <c r="C18" s="93"/>
      <c r="E18" s="75"/>
    </row>
    <row r="19" spans="1:5" ht="16.5" thickBot="1">
      <c r="A19" s="96"/>
      <c r="B19" s="92"/>
      <c r="C19" s="93"/>
      <c r="E19" s="75"/>
    </row>
    <row r="20" spans="1:5" ht="16.5" thickBot="1">
      <c r="A20" s="96"/>
      <c r="B20" s="92"/>
      <c r="C20" s="93"/>
      <c r="E20" s="75"/>
    </row>
    <row r="21" spans="1:5" ht="16.5" thickBot="1">
      <c r="A21" s="96"/>
      <c r="B21" s="92"/>
      <c r="C21" s="93"/>
      <c r="E21" s="75"/>
    </row>
    <row r="22" spans="1:5" ht="16.5" thickBot="1">
      <c r="A22" s="96"/>
      <c r="B22" s="92"/>
      <c r="C22" s="93"/>
      <c r="E22" s="75"/>
    </row>
    <row r="23" spans="1:5" ht="16.5" thickBot="1">
      <c r="A23" s="96"/>
      <c r="B23" s="92"/>
      <c r="C23" s="93"/>
      <c r="E23" s="75"/>
    </row>
    <row r="24" spans="1:5" ht="16.5" thickBot="1">
      <c r="A24" s="96"/>
      <c r="B24" s="92"/>
      <c r="C24" s="93"/>
      <c r="E24" s="75"/>
    </row>
    <row r="25" spans="1:5" ht="16.5" thickBot="1">
      <c r="A25" s="96"/>
      <c r="B25" s="92"/>
      <c r="C25" s="93"/>
      <c r="E25" s="75"/>
    </row>
    <row r="26" spans="1:5" ht="16.5" thickBot="1">
      <c r="A26" s="96"/>
      <c r="B26" s="92"/>
      <c r="C26" s="93"/>
      <c r="E26" s="75"/>
    </row>
    <row r="27" spans="1:5" ht="16.5" thickBot="1">
      <c r="A27" s="96"/>
      <c r="B27" s="92"/>
      <c r="C27" s="93"/>
      <c r="E27" s="75"/>
    </row>
    <row r="28" spans="1:5" ht="16.5" thickBot="1">
      <c r="A28" s="96"/>
      <c r="B28" s="92"/>
      <c r="C28" s="93"/>
      <c r="E28" s="75"/>
    </row>
    <row r="29" spans="1:5" ht="16.5" thickBot="1">
      <c r="A29" s="96"/>
      <c r="B29" s="92"/>
      <c r="C29" s="93"/>
      <c r="E29" s="75"/>
    </row>
    <row r="30" spans="1:5" ht="16.5" thickBot="1">
      <c r="A30" s="96"/>
      <c r="B30" s="92"/>
      <c r="C30" s="93"/>
      <c r="E30" s="75"/>
    </row>
    <row r="31" spans="1:5" ht="16.5" thickBot="1">
      <c r="A31" s="96"/>
      <c r="B31" s="92"/>
      <c r="C31" s="93"/>
      <c r="E31" s="75"/>
    </row>
    <row r="32" spans="1:5" ht="16.5" thickBot="1">
      <c r="A32" s="96"/>
      <c r="B32" s="92"/>
      <c r="C32" s="93"/>
      <c r="E32" s="75"/>
    </row>
    <row r="33" spans="1:6" ht="16.5" thickBot="1">
      <c r="A33" s="97"/>
      <c r="B33" s="94"/>
      <c r="C33" s="95"/>
      <c r="E33" s="75"/>
    </row>
    <row r="34" spans="1:6" ht="13.5" thickTop="1">
      <c r="A34" s="76"/>
    </row>
    <row r="35" spans="1:6">
      <c r="A35" s="76"/>
      <c r="C35" s="30"/>
    </row>
    <row r="36" spans="1:6">
      <c r="A36" s="76"/>
      <c r="C36" s="30"/>
    </row>
    <row r="37" spans="1:6">
      <c r="E37" s="78" t="s">
        <v>48</v>
      </c>
    </row>
    <row r="38" spans="1:6" ht="13.5" thickBot="1">
      <c r="A38" s="173" t="s">
        <v>85</v>
      </c>
      <c r="B38" s="173"/>
      <c r="C38" s="173"/>
      <c r="D38" s="173"/>
      <c r="E38" s="173"/>
    </row>
    <row r="39" spans="1:6" ht="13.5" thickBot="1">
      <c r="A39" s="176" t="s">
        <v>54</v>
      </c>
      <c r="B39" s="177" t="s">
        <v>43</v>
      </c>
      <c r="C39" s="177" t="s">
        <v>53</v>
      </c>
      <c r="D39" s="178" t="s">
        <v>49</v>
      </c>
      <c r="E39" s="178"/>
    </row>
    <row r="40" spans="1:6" ht="39" thickBot="1">
      <c r="A40" s="176"/>
      <c r="B40" s="177"/>
      <c r="C40" s="177"/>
      <c r="D40" s="99" t="s">
        <v>50</v>
      </c>
      <c r="E40" s="99" t="s">
        <v>56</v>
      </c>
    </row>
    <row r="41" spans="1:6" ht="16.5" thickBot="1">
      <c r="A41" s="79">
        <v>1</v>
      </c>
      <c r="B41" s="80"/>
      <c r="C41" s="81"/>
      <c r="D41" s="82" t="s">
        <v>105</v>
      </c>
      <c r="E41" s="83" t="s">
        <v>92</v>
      </c>
      <c r="F41" s="84"/>
    </row>
    <row r="42" spans="1:6" ht="16.5" thickBot="1">
      <c r="A42" s="79">
        <v>2</v>
      </c>
      <c r="B42" s="80"/>
      <c r="C42" s="81"/>
      <c r="D42" s="82" t="s">
        <v>105</v>
      </c>
      <c r="E42" s="83" t="s">
        <v>93</v>
      </c>
    </row>
    <row r="43" spans="1:6" ht="16.5" thickBot="1">
      <c r="A43" s="79">
        <v>3</v>
      </c>
      <c r="B43" s="80"/>
      <c r="C43" s="81"/>
      <c r="D43" s="82" t="s">
        <v>105</v>
      </c>
      <c r="E43" s="83" t="s">
        <v>94</v>
      </c>
    </row>
    <row r="44" spans="1:6" ht="16.5" thickBot="1">
      <c r="A44" s="79">
        <v>4</v>
      </c>
      <c r="B44" s="80"/>
      <c r="C44" s="81"/>
      <c r="D44" s="82" t="s">
        <v>105</v>
      </c>
      <c r="E44" s="83" t="s">
        <v>95</v>
      </c>
    </row>
    <row r="45" spans="1:6" ht="16.5" thickBot="1">
      <c r="A45" s="79">
        <v>5</v>
      </c>
      <c r="B45" s="80"/>
      <c r="C45" s="81"/>
      <c r="D45" s="82" t="s">
        <v>105</v>
      </c>
      <c r="E45" s="83" t="s">
        <v>96</v>
      </c>
    </row>
    <row r="46" spans="1:6" ht="13.5" thickBot="1">
      <c r="A46" s="79" t="s">
        <v>40</v>
      </c>
      <c r="B46" s="85"/>
      <c r="C46" s="86" t="s">
        <v>98</v>
      </c>
      <c r="D46" s="82" t="s">
        <v>99</v>
      </c>
      <c r="E46" s="83" t="s">
        <v>97</v>
      </c>
    </row>
    <row r="47" spans="1:6">
      <c r="A47" s="87"/>
      <c r="B47" s="88"/>
      <c r="C47" s="89"/>
      <c r="D47" s="89"/>
      <c r="E47" s="3"/>
    </row>
    <row r="48" spans="1:6">
      <c r="A48" s="87"/>
      <c r="B48" s="88"/>
      <c r="C48" s="89"/>
      <c r="D48" s="89"/>
      <c r="E48" s="3"/>
    </row>
    <row r="49" spans="1:5">
      <c r="D49" s="78" t="s">
        <v>51</v>
      </c>
      <c r="E49" s="78"/>
    </row>
    <row r="50" spans="1:5" ht="11.25" customHeight="1" thickBot="1">
      <c r="A50" s="173" t="s">
        <v>86</v>
      </c>
      <c r="B50" s="173"/>
      <c r="C50" s="173"/>
      <c r="D50" s="173"/>
    </row>
    <row r="51" spans="1:5" ht="39" thickBot="1">
      <c r="A51" s="100" t="s">
        <v>54</v>
      </c>
      <c r="B51" s="99" t="s">
        <v>43</v>
      </c>
      <c r="C51" s="99" t="s">
        <v>53</v>
      </c>
      <c r="D51" s="99" t="s">
        <v>55</v>
      </c>
      <c r="E51" s="35"/>
    </row>
    <row r="52" spans="1:5" ht="16.5" thickBot="1">
      <c r="A52" s="79">
        <v>1</v>
      </c>
      <c r="B52" s="80"/>
      <c r="C52" s="81"/>
      <c r="D52" s="82" t="s">
        <v>101</v>
      </c>
      <c r="E52" s="90"/>
    </row>
    <row r="53" spans="1:5" ht="16.5" thickBot="1">
      <c r="A53" s="79">
        <v>2</v>
      </c>
      <c r="B53" s="80"/>
      <c r="C53" s="81"/>
      <c r="D53" s="82" t="s">
        <v>101</v>
      </c>
      <c r="E53" s="90"/>
    </row>
    <row r="54" spans="1:5" ht="16.5" thickBot="1">
      <c r="A54" s="79">
        <v>3</v>
      </c>
      <c r="B54" s="80"/>
      <c r="C54" s="81"/>
      <c r="D54" s="82" t="s">
        <v>101</v>
      </c>
      <c r="E54" s="89"/>
    </row>
    <row r="55" spans="1:5" ht="16.5" thickBot="1">
      <c r="A55" s="79">
        <v>4</v>
      </c>
      <c r="B55" s="80"/>
      <c r="C55" s="81"/>
      <c r="D55" s="82" t="s">
        <v>101</v>
      </c>
      <c r="E55" s="89"/>
    </row>
    <row r="56" spans="1:5" ht="16.5" thickBot="1">
      <c r="A56" s="79">
        <v>5</v>
      </c>
      <c r="B56" s="80"/>
      <c r="C56" s="81"/>
      <c r="D56" s="82" t="s">
        <v>101</v>
      </c>
      <c r="E56" s="89"/>
    </row>
    <row r="57" spans="1:5" ht="13.5" thickBot="1">
      <c r="A57" s="79" t="s">
        <v>40</v>
      </c>
      <c r="B57" s="85"/>
      <c r="C57" s="86" t="s">
        <v>100</v>
      </c>
      <c r="D57" s="82"/>
      <c r="E57" s="89"/>
    </row>
    <row r="58" spans="1:5">
      <c r="A58" s="87"/>
      <c r="B58" s="88"/>
      <c r="C58" s="89"/>
      <c r="D58" s="89"/>
      <c r="E58" s="89"/>
    </row>
    <row r="60" spans="1:5">
      <c r="D60" s="36" t="s">
        <v>52</v>
      </c>
    </row>
    <row r="61" spans="1:5" ht="12.75" customHeight="1" thickBot="1">
      <c r="A61" s="174" t="s">
        <v>87</v>
      </c>
      <c r="B61" s="174"/>
      <c r="C61" s="174"/>
      <c r="D61" s="174"/>
    </row>
    <row r="62" spans="1:5" ht="56.25" customHeight="1" thickBot="1">
      <c r="A62" s="99" t="s">
        <v>44</v>
      </c>
      <c r="B62" s="99" t="s">
        <v>45</v>
      </c>
      <c r="C62" s="99" t="s">
        <v>46</v>
      </c>
      <c r="D62" s="99" t="s">
        <v>57</v>
      </c>
    </row>
    <row r="63" spans="1:5" ht="26.25" thickBot="1">
      <c r="A63" s="155" t="s">
        <v>91</v>
      </c>
      <c r="B63" s="74" t="s">
        <v>103</v>
      </c>
      <c r="C63" s="74" t="s">
        <v>102</v>
      </c>
      <c r="D63" s="74" t="s">
        <v>104</v>
      </c>
    </row>
    <row r="73" spans="1:5" ht="18">
      <c r="A73" s="172" t="s">
        <v>162</v>
      </c>
      <c r="B73" s="172"/>
      <c r="C73" s="172"/>
      <c r="D73" s="172"/>
      <c r="E73" s="172"/>
    </row>
    <row r="75" spans="1:5">
      <c r="A75" t="s">
        <v>62</v>
      </c>
    </row>
    <row r="76" spans="1:5" ht="13.5" thickBot="1">
      <c r="A76"/>
    </row>
    <row r="77" spans="1:5" ht="13.5" thickBot="1">
      <c r="A77" s="114" t="s">
        <v>63</v>
      </c>
      <c r="B77" s="114"/>
    </row>
    <row r="78" spans="1:5" ht="13.5" thickBot="1">
      <c r="A78" s="115" t="s">
        <v>64</v>
      </c>
      <c r="B78" s="91"/>
    </row>
    <row r="79" spans="1:5" ht="13.5" thickBot="1">
      <c r="A79" s="115" t="s">
        <v>65</v>
      </c>
      <c r="B79" s="91"/>
    </row>
    <row r="80" spans="1:5" ht="13.5" thickBot="1">
      <c r="A80" s="115" t="s">
        <v>66</v>
      </c>
      <c r="B80" s="91"/>
    </row>
    <row r="81" spans="1:9" ht="13.5" thickBot="1">
      <c r="A81" s="115" t="s">
        <v>3</v>
      </c>
      <c r="B81" s="91"/>
    </row>
    <row r="82" spans="1:9" ht="13.5" thickBot="1">
      <c r="A82" s="115" t="s">
        <v>67</v>
      </c>
      <c r="B82" s="91"/>
    </row>
    <row r="83" spans="1:9">
      <c r="A83"/>
    </row>
    <row r="84" spans="1:9" ht="13.5" thickBot="1">
      <c r="A84" t="s">
        <v>68</v>
      </c>
    </row>
    <row r="85" spans="1:9" ht="13.5" thickBot="1">
      <c r="A85" s="112"/>
      <c r="B85" s="113" t="s">
        <v>58</v>
      </c>
      <c r="C85" s="113" t="s">
        <v>59</v>
      </c>
      <c r="D85" s="113" t="s">
        <v>60</v>
      </c>
      <c r="E85" s="113" t="s">
        <v>61</v>
      </c>
      <c r="F85" s="113" t="s">
        <v>72</v>
      </c>
    </row>
    <row r="86" spans="1:9" ht="13.5" thickBot="1">
      <c r="A86" s="115" t="s">
        <v>69</v>
      </c>
      <c r="B86" s="91"/>
      <c r="C86" s="91"/>
      <c r="D86" s="91"/>
      <c r="E86" s="91"/>
      <c r="F86" s="91"/>
    </row>
    <row r="87" spans="1:9" ht="13.5" thickBot="1">
      <c r="A87" s="115" t="s">
        <v>70</v>
      </c>
      <c r="B87" s="91"/>
      <c r="C87" s="91"/>
      <c r="D87" s="91"/>
      <c r="E87" s="91"/>
      <c r="F87" s="91"/>
    </row>
    <row r="88" spans="1:9" ht="13.5" thickBot="1">
      <c r="A88" s="115" t="s">
        <v>40</v>
      </c>
      <c r="B88" s="91"/>
      <c r="C88" s="91"/>
      <c r="D88" s="91"/>
      <c r="E88" s="91"/>
      <c r="F88" s="91"/>
    </row>
    <row r="89" spans="1:9" ht="13.5" thickBot="1">
      <c r="A89"/>
    </row>
    <row r="90" spans="1:9" ht="13.5" thickBot="1">
      <c r="A90" s="112"/>
      <c r="B90" s="112" t="s">
        <v>73</v>
      </c>
      <c r="C90" s="112" t="s">
        <v>3</v>
      </c>
      <c r="D90" s="112" t="s">
        <v>74</v>
      </c>
      <c r="E90" s="112" t="s">
        <v>75</v>
      </c>
      <c r="F90" s="112" t="s">
        <v>76</v>
      </c>
      <c r="G90" s="112" t="s">
        <v>77</v>
      </c>
      <c r="H90" s="112" t="s">
        <v>78</v>
      </c>
      <c r="I90" s="112" t="s">
        <v>79</v>
      </c>
    </row>
    <row r="91" spans="1:9" ht="13.5" thickBot="1">
      <c r="A91" s="115" t="s">
        <v>71</v>
      </c>
      <c r="B91" s="91"/>
      <c r="C91" s="91"/>
      <c r="D91" s="91"/>
      <c r="E91" s="91"/>
      <c r="F91" s="91"/>
      <c r="G91" s="91"/>
      <c r="H91" s="91"/>
      <c r="I91" s="91"/>
    </row>
    <row r="92" spans="1:9" ht="13.5" thickBot="1">
      <c r="A92" s="115" t="s">
        <v>80</v>
      </c>
      <c r="B92" s="91"/>
      <c r="C92" s="91"/>
      <c r="D92" s="91"/>
      <c r="E92" s="91"/>
      <c r="F92" s="91"/>
      <c r="G92" s="91"/>
      <c r="H92" s="91"/>
      <c r="I92" s="91"/>
    </row>
    <row r="93" spans="1:9">
      <c r="A93"/>
    </row>
    <row r="94" spans="1:9">
      <c r="A94" t="s">
        <v>81</v>
      </c>
    </row>
    <row r="95" spans="1:9" ht="13.5" thickBot="1">
      <c r="A95"/>
    </row>
    <row r="96" spans="1:9" ht="13.5" thickBot="1">
      <c r="A96" s="113" t="s">
        <v>82</v>
      </c>
      <c r="B96" s="113" t="s">
        <v>83</v>
      </c>
      <c r="C96" s="113" t="s">
        <v>84</v>
      </c>
    </row>
    <row r="97" spans="1:3" ht="13.5" thickBot="1">
      <c r="A97" s="91"/>
      <c r="B97" s="91"/>
      <c r="C97" s="91"/>
    </row>
    <row r="98" spans="1:3" ht="13.5" thickBot="1">
      <c r="A98" s="91"/>
      <c r="B98" s="91"/>
      <c r="C98" s="91"/>
    </row>
    <row r="99" spans="1:3" ht="13.5" thickBot="1">
      <c r="A99" s="91"/>
      <c r="B99" s="91"/>
      <c r="C99" s="91"/>
    </row>
    <row r="100" spans="1:3" ht="13.5" thickBot="1">
      <c r="A100" s="91"/>
      <c r="B100" s="91"/>
      <c r="C100" s="91"/>
    </row>
    <row r="101" spans="1:3" ht="13.5" thickBot="1">
      <c r="A101" s="91"/>
      <c r="B101" s="91"/>
      <c r="C101" s="91"/>
    </row>
    <row r="102" spans="1:3" ht="13.5" thickBot="1">
      <c r="A102" s="91"/>
      <c r="B102" s="91"/>
      <c r="C102" s="9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</sheetData>
  <mergeCells count="9">
    <mergeCell ref="A73:E73"/>
    <mergeCell ref="A50:D50"/>
    <mergeCell ref="A61:D61"/>
    <mergeCell ref="A2:C2"/>
    <mergeCell ref="A38:E38"/>
    <mergeCell ref="A39:A40"/>
    <mergeCell ref="B39:B40"/>
    <mergeCell ref="C39:C40"/>
    <mergeCell ref="D39:E39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2305"/>
  <sheetViews>
    <sheetView tabSelected="1" workbookViewId="0">
      <selection activeCell="D88" sqref="D88"/>
    </sheetView>
  </sheetViews>
  <sheetFormatPr defaultRowHeight="12.75"/>
  <cols>
    <col min="1" max="1" width="27" customWidth="1"/>
    <col min="2" max="2" width="23.42578125" customWidth="1"/>
    <col min="3" max="3" width="31.140625" customWidth="1"/>
    <col min="4" max="4" width="23.28515625" customWidth="1"/>
    <col min="5" max="5" width="16.28515625" customWidth="1"/>
    <col min="6" max="6" width="21" customWidth="1"/>
    <col min="7" max="7" width="28.5703125" customWidth="1"/>
    <col min="8" max="8" width="19.28515625" customWidth="1"/>
    <col min="9" max="9" width="40.85546875" customWidth="1"/>
    <col min="10" max="10" width="25.7109375" customWidth="1"/>
    <col min="11" max="11" width="29.5703125" customWidth="1"/>
    <col min="12" max="12" width="22" customWidth="1"/>
    <col min="13" max="13" width="15.7109375" customWidth="1"/>
    <col min="14" max="14" width="14.85546875" customWidth="1"/>
    <col min="15" max="15" width="22.7109375" customWidth="1"/>
    <col min="16" max="16" width="14" customWidth="1"/>
    <col min="17" max="17" width="23.28515625" customWidth="1"/>
    <col min="18" max="18" width="16.5703125" customWidth="1"/>
  </cols>
  <sheetData>
    <row r="1" spans="1:24" s="17" customFormat="1" ht="16.5" customHeight="1">
      <c r="C1" s="30" t="s">
        <v>23</v>
      </c>
      <c r="D1" s="24"/>
      <c r="E1" s="41" t="s">
        <v>25</v>
      </c>
      <c r="J1" s="16"/>
      <c r="K1" s="16"/>
      <c r="L1" s="16"/>
      <c r="M1" s="16"/>
      <c r="N1" s="16"/>
      <c r="Q1" s="5"/>
      <c r="R1" s="24"/>
      <c r="S1" s="24"/>
      <c r="T1" s="18"/>
      <c r="U1" s="18"/>
      <c r="V1" s="5"/>
      <c r="W1" s="5"/>
      <c r="X1" s="5"/>
    </row>
    <row r="2" spans="1:24" ht="14.25" customHeight="1" thickBot="1">
      <c r="A2" s="29"/>
      <c r="B2" s="29" t="s">
        <v>19</v>
      </c>
      <c r="D2" s="28"/>
      <c r="E2" s="32">
        <v>0</v>
      </c>
      <c r="Q2" s="5"/>
      <c r="R2" s="5"/>
      <c r="S2" s="5"/>
      <c r="T2" s="5"/>
      <c r="U2" s="5"/>
      <c r="V2" s="5"/>
      <c r="W2" s="5"/>
      <c r="X2" s="5"/>
    </row>
    <row r="3" spans="1:24" ht="66.75" customHeight="1" thickBot="1">
      <c r="A3" s="52" t="s">
        <v>20</v>
      </c>
      <c r="B3" s="53" t="s">
        <v>0</v>
      </c>
      <c r="C3" s="54" t="s">
        <v>1</v>
      </c>
      <c r="J3" s="71"/>
      <c r="K3" s="72"/>
      <c r="L3" s="72"/>
      <c r="Q3" s="5"/>
      <c r="R3" s="5"/>
      <c r="S3" s="5"/>
      <c r="T3" s="5"/>
      <c r="U3" s="5"/>
      <c r="V3" s="5"/>
      <c r="W3" s="5"/>
      <c r="X3" s="5"/>
    </row>
    <row r="4" spans="1:24">
      <c r="A4" s="42">
        <v>1</v>
      </c>
      <c r="B4" s="43">
        <f>98*(1+$E$2/2)+5*$E$2</f>
        <v>98</v>
      </c>
      <c r="C4" s="44">
        <f>103*(1+$E$2/2)</f>
        <v>103</v>
      </c>
      <c r="J4" s="8"/>
      <c r="K4" s="1"/>
      <c r="L4" s="7"/>
    </row>
    <row r="5" spans="1:24">
      <c r="A5" s="45">
        <v>2</v>
      </c>
      <c r="B5" s="25">
        <f>117*(1+$E$2/2)+5*$E$2</f>
        <v>117</v>
      </c>
      <c r="C5" s="46">
        <f>113*(1+$E$2/2)</f>
        <v>113</v>
      </c>
      <c r="J5" s="8"/>
      <c r="K5" s="1"/>
      <c r="L5" s="7"/>
    </row>
    <row r="6" spans="1:24">
      <c r="A6" s="45">
        <v>3</v>
      </c>
      <c r="B6" s="25">
        <f>121*(1+$E$2/2)+5*$E$2</f>
        <v>121</v>
      </c>
      <c r="C6" s="46">
        <f>126*(1+$E$2/2)</f>
        <v>126</v>
      </c>
      <c r="J6" s="6"/>
      <c r="K6" s="6"/>
      <c r="L6" s="6"/>
    </row>
    <row r="7" spans="1:24">
      <c r="A7" s="45">
        <v>4</v>
      </c>
      <c r="B7" s="25">
        <f>128*(1+$E$2/2)+5*$E$2</f>
        <v>128</v>
      </c>
      <c r="C7" s="46">
        <f>140*(1+$E$2/2)</f>
        <v>140</v>
      </c>
      <c r="J7" s="8"/>
      <c r="K7" s="1"/>
      <c r="L7" s="7"/>
    </row>
    <row r="8" spans="1:24">
      <c r="A8" s="45">
        <v>5</v>
      </c>
      <c r="B8" s="25">
        <f>80*(1+$E$2/2)+5*$E$2</f>
        <v>80</v>
      </c>
      <c r="C8" s="46">
        <f>70*(1+$E$2/2)</f>
        <v>70</v>
      </c>
      <c r="J8" s="8"/>
      <c r="K8" s="1"/>
      <c r="L8" s="7"/>
    </row>
    <row r="9" spans="1:24">
      <c r="A9" s="45">
        <v>6</v>
      </c>
      <c r="B9" s="25">
        <f>135*(1+$E$2/2)+5*$E$2</f>
        <v>135</v>
      </c>
      <c r="C9" s="46">
        <f>120*(1+$E$2/2)</f>
        <v>120</v>
      </c>
      <c r="J9" s="8"/>
      <c r="K9" s="1"/>
      <c r="L9" s="7"/>
    </row>
    <row r="10" spans="1:24">
      <c r="A10" s="45">
        <v>7</v>
      </c>
      <c r="B10" s="25">
        <f>139*(1+$E$2/2)+5*$E$2</f>
        <v>139</v>
      </c>
      <c r="C10" s="46">
        <f>162*(1+$E$2/2)</f>
        <v>162</v>
      </c>
      <c r="J10" s="8"/>
      <c r="K10" s="1"/>
      <c r="L10" s="7"/>
    </row>
    <row r="11" spans="1:24">
      <c r="A11" s="45">
        <v>8</v>
      </c>
      <c r="B11" s="25">
        <f>102*(1+$E$2/2)+5*$E$2</f>
        <v>102</v>
      </c>
      <c r="C11" s="46">
        <f>110*(1+$E$2/2)</f>
        <v>110</v>
      </c>
      <c r="J11" s="8"/>
      <c r="K11" s="1"/>
      <c r="L11" s="7"/>
    </row>
    <row r="12" spans="1:24">
      <c r="A12" s="45">
        <v>9</v>
      </c>
      <c r="B12" s="25">
        <f>127*(1+$E$2/2)+5*$E$2</f>
        <v>127</v>
      </c>
      <c r="C12" s="46">
        <f>129*(1+$E$2/2)</f>
        <v>129</v>
      </c>
      <c r="J12" s="1"/>
      <c r="K12" s="1"/>
      <c r="L12" s="7"/>
    </row>
    <row r="13" spans="1:24">
      <c r="A13" s="45">
        <v>10</v>
      </c>
      <c r="B13" s="25">
        <f>148*(1+$E$2/2)+5*$E$2</f>
        <v>148</v>
      </c>
      <c r="C13" s="46">
        <f>161*(1+$E$2/2)</f>
        <v>161</v>
      </c>
      <c r="J13" s="5"/>
      <c r="K13" s="5"/>
      <c r="L13" s="5"/>
      <c r="M13" s="5"/>
      <c r="N13" s="5"/>
    </row>
    <row r="14" spans="1:24">
      <c r="A14" s="47">
        <v>11</v>
      </c>
      <c r="B14" s="26">
        <f>50*(1+$E$2/2)+5*$E$2</f>
        <v>50</v>
      </c>
      <c r="C14" s="48">
        <f>150*(1+$E$2/2)</f>
        <v>150</v>
      </c>
      <c r="J14" s="5"/>
      <c r="K14" s="5"/>
      <c r="L14" s="5"/>
      <c r="M14" s="5"/>
      <c r="N14" s="5"/>
    </row>
    <row r="15" spans="1:24">
      <c r="A15" s="47">
        <v>12</v>
      </c>
      <c r="B15" s="26">
        <f>163*(1+$E$2/2)+5*$E$2</f>
        <v>163</v>
      </c>
      <c r="C15" s="48">
        <f>170*(1+$E$2/2)</f>
        <v>170</v>
      </c>
      <c r="J15" s="5"/>
      <c r="K15" s="5"/>
      <c r="L15" s="5"/>
      <c r="M15" s="5"/>
      <c r="N15" s="5"/>
    </row>
    <row r="16" spans="1:24">
      <c r="A16" s="47">
        <v>13</v>
      </c>
      <c r="B16" s="26">
        <f>122*(1+$E$2/2)+5*$E$2</f>
        <v>122</v>
      </c>
      <c r="C16" s="48">
        <f>134*(1+$E$2/2)</f>
        <v>134</v>
      </c>
      <c r="J16" s="2"/>
      <c r="K16" s="2"/>
      <c r="L16" s="2"/>
    </row>
    <row r="17" spans="1:26">
      <c r="A17" s="47">
        <v>14</v>
      </c>
      <c r="B17" s="26">
        <f>135*(1+$E$2/2)+5*$E$2</f>
        <v>135</v>
      </c>
      <c r="C17" s="48">
        <f>146*(1+$E$2/2)</f>
        <v>146</v>
      </c>
      <c r="J17" s="6"/>
      <c r="K17" s="6"/>
      <c r="L17" s="3"/>
    </row>
    <row r="18" spans="1:26">
      <c r="A18" s="47">
        <v>15</v>
      </c>
      <c r="B18" s="27">
        <f>156*(1+$E$2/2)+5*$E$2</f>
        <v>156</v>
      </c>
      <c r="C18" s="48">
        <f>177*(1+$E$2/2)</f>
        <v>177</v>
      </c>
      <c r="J18" s="1"/>
      <c r="K18" s="1"/>
      <c r="L18" s="3"/>
    </row>
    <row r="19" spans="1:26">
      <c r="A19" s="47">
        <v>16</v>
      </c>
      <c r="B19" s="26">
        <f>180*(1+$E$2/2)+5*$E$2</f>
        <v>180</v>
      </c>
      <c r="C19" s="48">
        <f>190*(1+$E$2/2)</f>
        <v>190</v>
      </c>
      <c r="J19" s="6"/>
      <c r="K19" s="6"/>
      <c r="L19" s="3"/>
    </row>
    <row r="20" spans="1:26">
      <c r="A20" s="47">
        <v>17</v>
      </c>
      <c r="B20" s="26">
        <f>132*(1+$E$2/2)+5*$E$2</f>
        <v>132</v>
      </c>
      <c r="C20" s="48">
        <f>128*(1+$E$2/2)</f>
        <v>128</v>
      </c>
      <c r="J20" s="1"/>
      <c r="K20" s="1"/>
      <c r="L20" s="2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47">
        <v>18</v>
      </c>
      <c r="B21" s="26">
        <f>147*(1+$E$2/2)+5*$E$2</f>
        <v>147</v>
      </c>
      <c r="C21" s="48">
        <f>152*(1+$E$2/2)</f>
        <v>152</v>
      </c>
      <c r="J21" s="1"/>
      <c r="K21" s="1"/>
      <c r="L21" s="2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47">
        <v>19</v>
      </c>
      <c r="B22" s="26">
        <f>115*(1+$E$2/2)+5*$E$2</f>
        <v>115</v>
      </c>
      <c r="C22" s="48">
        <f>95*(1+$E$2/2)</f>
        <v>95</v>
      </c>
      <c r="J22" s="1"/>
      <c r="K22" s="1"/>
      <c r="L22" s="2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45">
        <v>20</v>
      </c>
      <c r="B23" s="25">
        <f>149*(1+$E$2/2)+5*$E$2</f>
        <v>149</v>
      </c>
      <c r="C23" s="46">
        <f>130*(1+$E$2/2)</f>
        <v>130</v>
      </c>
      <c r="J23" s="1"/>
      <c r="K23" s="1"/>
      <c r="L23" s="2"/>
      <c r="Q23" s="5"/>
      <c r="R23" s="5"/>
      <c r="S23" s="5"/>
      <c r="T23" s="5"/>
      <c r="U23" s="5"/>
      <c r="V23" s="19"/>
      <c r="W23" s="5"/>
      <c r="X23" s="5"/>
      <c r="Y23" s="5"/>
      <c r="Z23" s="5"/>
    </row>
    <row r="24" spans="1:26">
      <c r="A24" s="45">
        <v>21</v>
      </c>
      <c r="B24" s="25">
        <f>167*(1+$E$2/2)+5*$E$2</f>
        <v>167</v>
      </c>
      <c r="C24" s="46">
        <f>175*(1+$E$2/2)</f>
        <v>175</v>
      </c>
      <c r="J24" s="1"/>
      <c r="K24" s="1"/>
      <c r="L24" s="2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45">
        <v>22</v>
      </c>
      <c r="B25" s="25">
        <f>112*(1+$E$2/2)+5*$E$2</f>
        <v>112</v>
      </c>
      <c r="C25" s="46">
        <f>99*(1+$E$2/2)</f>
        <v>99</v>
      </c>
      <c r="J25" s="1"/>
      <c r="K25" s="1"/>
      <c r="L25" s="2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45">
        <v>23</v>
      </c>
      <c r="B26" s="25">
        <f>87*(1+$E$2/2)+5*$E$2</f>
        <v>87</v>
      </c>
      <c r="C26" s="46">
        <f>93*(1+$E$2/2)</f>
        <v>93</v>
      </c>
      <c r="J26" s="8"/>
      <c r="K26" s="1"/>
      <c r="L26" s="2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45">
        <v>24</v>
      </c>
      <c r="B27" s="25">
        <f>152*(1+$E$2/2)+5*$E$2</f>
        <v>152</v>
      </c>
      <c r="C27" s="46">
        <f>149*(1+$E$2/2)</f>
        <v>149</v>
      </c>
      <c r="J27" s="2"/>
      <c r="K27" s="2"/>
      <c r="L27" s="2"/>
      <c r="Q27" s="5"/>
      <c r="R27" s="20"/>
      <c r="S27" s="21"/>
      <c r="T27" s="20"/>
      <c r="U27" s="20"/>
      <c r="V27" s="20"/>
      <c r="W27" s="18"/>
      <c r="X27" s="5"/>
      <c r="Y27" s="5"/>
      <c r="Z27" s="5"/>
    </row>
    <row r="28" spans="1:26">
      <c r="A28" s="45">
        <v>25</v>
      </c>
      <c r="B28" s="25">
        <f>135*(1+$E$2/2)+5*$E$2</f>
        <v>135</v>
      </c>
      <c r="C28" s="46">
        <f>130*(1+$E$2/2)</f>
        <v>130</v>
      </c>
      <c r="Q28" s="5"/>
      <c r="R28" s="5"/>
      <c r="S28" s="5"/>
      <c r="T28" s="15"/>
      <c r="U28" s="15"/>
      <c r="V28" s="15"/>
      <c r="W28" s="15"/>
      <c r="X28" s="5"/>
      <c r="Y28" s="5"/>
      <c r="Z28" s="5"/>
    </row>
    <row r="29" spans="1:26">
      <c r="A29" s="45">
        <v>26</v>
      </c>
      <c r="B29" s="25">
        <f>125*(1+$E$2/2)+5*$E$2</f>
        <v>125</v>
      </c>
      <c r="C29" s="46">
        <f>123*(1+$E$2/2)</f>
        <v>123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>
      <c r="A30" s="45">
        <v>27</v>
      </c>
      <c r="B30" s="25">
        <f>95*(1+$E$2/2)+5*$E$2</f>
        <v>95</v>
      </c>
      <c r="C30" s="46">
        <f>80*(1+$E$2/2)</f>
        <v>80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45">
        <v>28</v>
      </c>
      <c r="B31" s="25">
        <f>131*(1+$E$2/2)+5*$E$2</f>
        <v>131</v>
      </c>
      <c r="C31" s="46">
        <f>125*(1+$E$2/2)</f>
        <v>125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45">
        <v>29</v>
      </c>
      <c r="B32" s="25">
        <f>153*(1+$E$2/2)+5*$E$2</f>
        <v>153</v>
      </c>
      <c r="C32" s="46">
        <f>137*(1+$E$2/2)</f>
        <v>137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45">
        <v>30</v>
      </c>
      <c r="B33" s="25">
        <f>180*(1+$E$2/2)+5*$E$2</f>
        <v>180</v>
      </c>
      <c r="C33" s="46">
        <f>50*(1+$E$2/2)</f>
        <v>50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45">
        <v>31</v>
      </c>
      <c r="B34" s="25">
        <f>145*(1+$E$2/2)+5*$E$2</f>
        <v>145</v>
      </c>
      <c r="C34" s="46">
        <f>130*(1+$E$2/2)</f>
        <v>130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thickBot="1">
      <c r="A35" s="49">
        <v>32</v>
      </c>
      <c r="B35" s="50">
        <f>104*(1+$E$2/2)+5*$E$2</f>
        <v>104</v>
      </c>
      <c r="C35" s="51">
        <f>116*(1+$E$2/2)</f>
        <v>116</v>
      </c>
      <c r="E35" s="3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24"/>
      <c r="D36" s="30"/>
      <c r="E36" s="3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24"/>
      <c r="D37" s="30"/>
      <c r="E37" s="3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24"/>
      <c r="D38" s="30"/>
      <c r="E38" s="3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24"/>
      <c r="C39" s="30" t="s">
        <v>24</v>
      </c>
      <c r="D39" s="30"/>
      <c r="E39" s="3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thickBot="1">
      <c r="A40" s="183" t="s">
        <v>28</v>
      </c>
      <c r="B40" s="183"/>
      <c r="C40" s="183"/>
      <c r="D40" s="30"/>
      <c r="E40" s="3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51.75" thickBot="1">
      <c r="A41" s="52" t="s">
        <v>20</v>
      </c>
      <c r="B41" s="53" t="s">
        <v>0</v>
      </c>
      <c r="C41" s="54" t="s">
        <v>1</v>
      </c>
      <c r="D41" s="30"/>
      <c r="E41" s="3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101"/>
      <c r="B42" s="102"/>
      <c r="C42" s="103"/>
      <c r="D42" s="30"/>
      <c r="E42" s="3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thickBot="1">
      <c r="A43" s="104"/>
      <c r="B43" s="105"/>
      <c r="C43" s="106"/>
      <c r="D43" s="30"/>
      <c r="E43" s="3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3"/>
      <c r="B44" s="34"/>
      <c r="C44" s="34"/>
      <c r="D44" s="30"/>
      <c r="E44" s="3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24"/>
      <c r="D45" s="30" t="s">
        <v>29</v>
      </c>
      <c r="E45" s="3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thickBot="1">
      <c r="A46" s="175" t="s">
        <v>15</v>
      </c>
      <c r="B46" s="184"/>
      <c r="C46" s="184"/>
      <c r="D46" s="18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58.5" customHeight="1" thickBot="1">
      <c r="A47" s="179" t="s">
        <v>16</v>
      </c>
      <c r="B47" s="180"/>
      <c r="C47" s="181" t="s">
        <v>17</v>
      </c>
      <c r="D47" s="182"/>
      <c r="E47" s="18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thickBot="1">
      <c r="A48" s="187" t="s">
        <v>2</v>
      </c>
      <c r="B48" s="188"/>
      <c r="C48" s="188" t="s">
        <v>42</v>
      </c>
      <c r="D48" s="189"/>
      <c r="E48" s="5"/>
      <c r="F48" s="9"/>
      <c r="G48" s="9"/>
      <c r="H48" s="5"/>
      <c r="I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63">
      <c r="A49" s="38"/>
      <c r="B49" s="55"/>
      <c r="C49" s="55"/>
      <c r="D49" s="56"/>
      <c r="E49" s="5"/>
      <c r="F49" s="10"/>
      <c r="G49" s="11"/>
      <c r="H49" s="5"/>
      <c r="I49" s="5"/>
      <c r="J49" s="5"/>
      <c r="K49" s="5"/>
      <c r="L49" s="16"/>
      <c r="M49" s="16"/>
      <c r="N49" s="16"/>
      <c r="O49" s="16"/>
      <c r="P49" s="16"/>
      <c r="Q49" s="5"/>
      <c r="R49" s="5"/>
      <c r="S49" s="5"/>
      <c r="T49" s="5"/>
      <c r="U49" s="5"/>
      <c r="V49" s="5"/>
      <c r="W49" s="5"/>
      <c r="X49" s="5"/>
      <c r="Y49" s="5"/>
      <c r="Z49" s="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>
      <c r="A50" s="39" t="s">
        <v>18</v>
      </c>
      <c r="B50" s="57"/>
      <c r="C50" s="57" t="s">
        <v>18</v>
      </c>
      <c r="D50" s="58"/>
      <c r="E50" s="5"/>
      <c r="F50" s="10"/>
      <c r="G50" s="11"/>
      <c r="H50" s="5"/>
      <c r="I50" s="5"/>
      <c r="J50" s="5"/>
      <c r="K50" s="5"/>
      <c r="L50" s="16"/>
      <c r="M50" s="16"/>
      <c r="N50" s="16"/>
      <c r="O50" s="16"/>
      <c r="P50" s="16"/>
      <c r="Q50" s="5"/>
      <c r="R50" s="5"/>
      <c r="S50" s="5"/>
      <c r="T50" s="5"/>
      <c r="U50" s="5"/>
      <c r="V50" s="5"/>
      <c r="W50" s="5"/>
      <c r="X50" s="5"/>
      <c r="Y50" s="5"/>
      <c r="Z50" s="5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>
      <c r="A51" s="39" t="s">
        <v>3</v>
      </c>
      <c r="B51" s="57"/>
      <c r="C51" s="57" t="s">
        <v>3</v>
      </c>
      <c r="D51" s="58"/>
      <c r="E51" s="5"/>
      <c r="F51" s="10"/>
      <c r="G51" s="11"/>
      <c r="H51" s="5"/>
      <c r="I51" s="5"/>
      <c r="J51" s="5"/>
      <c r="K51" s="5"/>
      <c r="L51" s="16"/>
      <c r="M51" s="16"/>
      <c r="N51" s="16"/>
      <c r="O51" s="16"/>
      <c r="P51" s="16"/>
      <c r="Q51" s="5"/>
      <c r="R51" s="5"/>
      <c r="S51" s="5"/>
      <c r="T51" s="5"/>
      <c r="U51" s="5"/>
      <c r="V51" s="5"/>
      <c r="W51" s="5"/>
      <c r="X51" s="5"/>
      <c r="Y51" s="5"/>
      <c r="Z51" s="5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>
      <c r="A52" s="39" t="s">
        <v>4</v>
      </c>
      <c r="B52" s="57"/>
      <c r="C52" s="57" t="s">
        <v>4</v>
      </c>
      <c r="D52" s="58"/>
      <c r="E52" s="5"/>
      <c r="F52" s="10"/>
      <c r="G52" s="11"/>
      <c r="H52" s="5"/>
      <c r="I52" s="5"/>
      <c r="J52" s="5"/>
      <c r="K52" s="5"/>
      <c r="L52" s="16"/>
      <c r="M52" s="16"/>
      <c r="N52" s="16"/>
      <c r="O52" s="16"/>
      <c r="P52" s="16"/>
      <c r="Q52" s="5"/>
      <c r="R52" s="5"/>
      <c r="S52" s="5"/>
      <c r="T52" s="5"/>
      <c r="U52" s="5"/>
      <c r="V52" s="5"/>
      <c r="W52" s="5"/>
      <c r="X52" s="5"/>
      <c r="Y52" s="5"/>
      <c r="Z52" s="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>
      <c r="A53" s="39" t="s">
        <v>5</v>
      </c>
      <c r="B53" s="57"/>
      <c r="C53" s="57" t="s">
        <v>5</v>
      </c>
      <c r="D53" s="58"/>
      <c r="E53" s="5"/>
      <c r="F53" s="10"/>
      <c r="G53" s="11"/>
      <c r="H53" s="5"/>
      <c r="I53" s="5"/>
      <c r="J53" s="5"/>
      <c r="K53" s="5"/>
      <c r="L53" s="16"/>
      <c r="M53" s="16"/>
      <c r="N53" s="16"/>
      <c r="O53" s="16"/>
      <c r="P53" s="16"/>
      <c r="Q53" s="5"/>
      <c r="R53" s="5"/>
      <c r="S53" s="5"/>
      <c r="T53" s="5"/>
      <c r="U53" s="5"/>
      <c r="V53" s="5"/>
      <c r="W53" s="5"/>
      <c r="X53" s="5"/>
      <c r="Y53" s="5"/>
      <c r="Z53" s="5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ht="12.75" customHeight="1">
      <c r="A54" s="39" t="s">
        <v>6</v>
      </c>
      <c r="B54" s="57"/>
      <c r="C54" s="57" t="s">
        <v>6</v>
      </c>
      <c r="D54" s="58"/>
      <c r="E54" s="5"/>
      <c r="F54" s="10"/>
      <c r="G54" s="11"/>
      <c r="H54" s="5"/>
      <c r="I54" s="5"/>
      <c r="J54" s="5"/>
      <c r="K54" s="5"/>
      <c r="L54" s="16"/>
      <c r="M54" s="16"/>
      <c r="N54" s="16"/>
      <c r="O54" s="16"/>
      <c r="P54" s="16"/>
      <c r="Q54" s="5"/>
      <c r="R54" s="5"/>
      <c r="S54" s="5"/>
      <c r="T54" s="5"/>
      <c r="U54" s="5"/>
      <c r="V54" s="5"/>
      <c r="W54" s="5"/>
      <c r="X54" s="5"/>
      <c r="Y54" s="19"/>
      <c r="Z54" s="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ht="12.75" customHeight="1">
      <c r="A55" s="39" t="s">
        <v>7</v>
      </c>
      <c r="B55" s="57"/>
      <c r="C55" s="57" t="s">
        <v>7</v>
      </c>
      <c r="D55" s="58"/>
      <c r="E55" s="5"/>
      <c r="F55" s="5"/>
      <c r="G55" s="5"/>
      <c r="H55" s="5"/>
      <c r="I55" s="5"/>
      <c r="J55" s="5"/>
      <c r="K55" s="5"/>
      <c r="L55" s="16"/>
      <c r="M55" s="16"/>
      <c r="N55" s="16"/>
      <c r="O55" s="16"/>
      <c r="P55" s="16"/>
      <c r="Q55" s="5"/>
      <c r="R55" s="5"/>
      <c r="S55" s="5"/>
      <c r="T55" s="5"/>
      <c r="U55" s="5"/>
      <c r="V55" s="5"/>
      <c r="W55" s="5"/>
      <c r="X55" s="5"/>
      <c r="Y55" s="5"/>
      <c r="Z55" s="5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>
      <c r="A56" s="39" t="s">
        <v>8</v>
      </c>
      <c r="B56" s="57"/>
      <c r="C56" s="57" t="s">
        <v>8</v>
      </c>
      <c r="D56" s="58"/>
      <c r="E56" s="5"/>
      <c r="F56" s="5"/>
      <c r="G56" s="5"/>
      <c r="H56" s="5"/>
      <c r="I56" s="5"/>
      <c r="J56" s="5"/>
      <c r="K56" s="5"/>
      <c r="L56" s="16"/>
      <c r="M56" s="16"/>
      <c r="N56" s="16"/>
      <c r="O56" s="16"/>
      <c r="P56" s="16"/>
      <c r="Q56" s="5"/>
      <c r="R56" s="5"/>
      <c r="S56" s="5"/>
      <c r="T56" s="5"/>
      <c r="U56" s="5"/>
      <c r="V56" s="5"/>
      <c r="W56" s="5"/>
      <c r="X56" s="5"/>
      <c r="Y56" s="5"/>
      <c r="Z56" s="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>
      <c r="A57" s="39" t="s">
        <v>9</v>
      </c>
      <c r="B57" s="57"/>
      <c r="C57" s="57" t="s">
        <v>9</v>
      </c>
      <c r="D57" s="58"/>
      <c r="E57" s="5"/>
      <c r="F57" s="16"/>
      <c r="G57" s="16"/>
      <c r="H57" s="16"/>
      <c r="I57" s="16"/>
      <c r="J57" s="5"/>
      <c r="K57" s="5"/>
      <c r="L57" s="16"/>
      <c r="M57" s="16"/>
      <c r="N57" s="16"/>
      <c r="O57" s="16"/>
      <c r="P57" s="16"/>
      <c r="Q57" s="5"/>
      <c r="R57" s="5"/>
      <c r="S57" s="5"/>
      <c r="T57" s="5"/>
      <c r="U57" s="5"/>
      <c r="V57" s="5"/>
      <c r="W57" s="5"/>
      <c r="X57" s="5"/>
      <c r="Y57" s="5"/>
      <c r="Z57" s="5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>
      <c r="A58" s="39" t="s">
        <v>10</v>
      </c>
      <c r="B58" s="57"/>
      <c r="C58" s="57" t="s">
        <v>10</v>
      </c>
      <c r="D58" s="58"/>
      <c r="E58" s="5"/>
      <c r="F58" s="16"/>
      <c r="G58" s="16"/>
      <c r="H58" s="16"/>
      <c r="I58" s="16"/>
      <c r="J58" s="5"/>
      <c r="K58" s="5"/>
      <c r="L58" s="16"/>
      <c r="M58" s="16"/>
      <c r="N58" s="16"/>
      <c r="O58" s="16"/>
      <c r="P58" s="16"/>
      <c r="Q58" s="5"/>
      <c r="R58" s="5"/>
      <c r="S58" s="5"/>
      <c r="T58" s="5"/>
      <c r="U58" s="5"/>
      <c r="V58" s="5"/>
      <c r="W58" s="5"/>
      <c r="X58" s="5"/>
      <c r="Y58" s="5"/>
      <c r="Z58" s="5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>
      <c r="A59" s="39" t="s">
        <v>11</v>
      </c>
      <c r="B59" s="57"/>
      <c r="C59" s="57" t="s">
        <v>11</v>
      </c>
      <c r="D59" s="58"/>
      <c r="E59" s="5"/>
      <c r="F59" s="16"/>
      <c r="G59" s="16"/>
      <c r="H59" s="16"/>
      <c r="I59" s="16"/>
      <c r="J59" s="5"/>
      <c r="K59" s="5"/>
      <c r="L59" s="16"/>
      <c r="M59" s="16"/>
      <c r="N59" s="16"/>
      <c r="O59" s="16"/>
      <c r="P59" s="16"/>
      <c r="Q59" s="5"/>
      <c r="R59" s="20"/>
      <c r="S59" s="21"/>
      <c r="T59" s="20"/>
      <c r="U59" s="22"/>
      <c r="V59" s="20"/>
      <c r="W59" s="22"/>
      <c r="X59" s="5"/>
      <c r="Y59" s="23"/>
      <c r="Z59" s="5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>
      <c r="A60" s="39" t="s">
        <v>12</v>
      </c>
      <c r="B60" s="57"/>
      <c r="C60" s="57" t="s">
        <v>12</v>
      </c>
      <c r="D60" s="58"/>
      <c r="E60" s="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5"/>
      <c r="R60" s="5"/>
      <c r="S60" s="5"/>
      <c r="T60" s="5"/>
      <c r="U60" s="18"/>
      <c r="V60" s="18"/>
      <c r="W60" s="18"/>
      <c r="X60" s="18"/>
      <c r="Y60" s="5"/>
      <c r="Z60" s="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>
      <c r="A61" s="39" t="s">
        <v>13</v>
      </c>
      <c r="B61" s="57"/>
      <c r="C61" s="57" t="s">
        <v>13</v>
      </c>
      <c r="D61" s="58"/>
      <c r="E61" s="5"/>
      <c r="F61" s="10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5"/>
      <c r="R61" s="5"/>
      <c r="S61" s="5"/>
      <c r="T61" s="15"/>
      <c r="U61" s="15"/>
      <c r="V61" s="15"/>
      <c r="W61" s="5"/>
      <c r="X61" s="5"/>
      <c r="Y61" s="5"/>
      <c r="Z61" s="5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>
      <c r="A62" s="39" t="s">
        <v>14</v>
      </c>
      <c r="B62" s="57"/>
      <c r="C62" s="57" t="s">
        <v>14</v>
      </c>
      <c r="D62" s="58"/>
      <c r="E62" s="5"/>
      <c r="F62" s="1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5"/>
      <c r="R62" s="5"/>
      <c r="S62" s="5"/>
      <c r="T62" s="5"/>
      <c r="U62" s="5"/>
      <c r="V62" s="5"/>
      <c r="W62" s="5"/>
      <c r="X62" s="5"/>
      <c r="Y62" s="5"/>
      <c r="Z62" s="5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3.5" thickBot="1">
      <c r="A63" s="40" t="s">
        <v>41</v>
      </c>
      <c r="B63" s="59"/>
      <c r="C63" s="59" t="s">
        <v>41</v>
      </c>
      <c r="D63" s="60"/>
      <c r="E63" s="5"/>
      <c r="F63" s="10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5"/>
      <c r="R63" s="5"/>
      <c r="S63" s="5"/>
      <c r="T63" s="5"/>
      <c r="U63" s="5"/>
      <c r="V63" s="5"/>
      <c r="W63" s="5"/>
      <c r="X63" s="5"/>
      <c r="Y63" s="5"/>
      <c r="Z63" s="5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>
      <c r="A64" s="1"/>
      <c r="B64" s="1"/>
      <c r="C64" s="1"/>
      <c r="D64" s="1"/>
      <c r="E64" s="5"/>
      <c r="F64" s="10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5"/>
      <c r="R64" s="5"/>
      <c r="S64" s="5"/>
      <c r="T64" s="5"/>
      <c r="U64" s="5"/>
      <c r="V64" s="5"/>
      <c r="W64" s="5"/>
      <c r="X64" s="5"/>
      <c r="Y64" s="5"/>
      <c r="Z64" s="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>
      <c r="A65" s="1"/>
      <c r="B65" s="1"/>
      <c r="C65" s="1"/>
      <c r="D65" s="1"/>
      <c r="E65" s="5"/>
      <c r="F65" s="10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5"/>
      <c r="R65" s="5"/>
      <c r="S65" s="5"/>
      <c r="T65" s="5"/>
      <c r="U65" s="5"/>
      <c r="V65" s="5"/>
      <c r="W65" s="5"/>
      <c r="X65" s="5"/>
      <c r="Y65" s="5"/>
      <c r="Z65" s="5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>
      <c r="A66" s="1"/>
      <c r="B66" s="6"/>
      <c r="C66" s="1"/>
      <c r="D66" s="145" t="s">
        <v>157</v>
      </c>
      <c r="E66" s="5"/>
      <c r="F66" s="10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5"/>
      <c r="R66" s="5"/>
      <c r="S66" s="5"/>
      <c r="T66" s="5"/>
      <c r="U66" s="5"/>
      <c r="V66" s="5"/>
      <c r="W66" s="5"/>
      <c r="X66" s="5"/>
      <c r="Y66" s="5"/>
      <c r="Z66" s="5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3.5" thickBot="1">
      <c r="A67" s="194" t="s">
        <v>26</v>
      </c>
      <c r="B67" s="184"/>
      <c r="C67" s="184"/>
      <c r="D67" s="184"/>
      <c r="E67" s="3"/>
      <c r="F67" s="10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5"/>
      <c r="R67" s="5"/>
      <c r="S67" s="5"/>
      <c r="T67" s="5"/>
      <c r="U67" s="5"/>
      <c r="V67" s="5"/>
      <c r="W67" s="5"/>
      <c r="X67" s="5"/>
      <c r="Y67" s="5"/>
      <c r="Z67" s="5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27.75" customHeight="1" thickBot="1">
      <c r="A68" s="190" t="s">
        <v>16</v>
      </c>
      <c r="B68" s="191"/>
      <c r="C68" s="192" t="s">
        <v>17</v>
      </c>
      <c r="D68" s="193"/>
      <c r="F68" s="5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5"/>
      <c r="R68" s="5"/>
      <c r="S68" s="5"/>
      <c r="T68" s="5"/>
      <c r="U68" s="5"/>
      <c r="V68" s="5"/>
      <c r="W68" s="5"/>
      <c r="X68" s="5"/>
      <c r="Y68" s="5"/>
      <c r="Z68" s="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3.5" thickBot="1">
      <c r="A69" s="61" t="s">
        <v>2</v>
      </c>
      <c r="B69" s="62"/>
      <c r="C69" s="62" t="s">
        <v>42</v>
      </c>
      <c r="D69" s="63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5"/>
      <c r="R69" s="5"/>
      <c r="S69" s="5"/>
      <c r="T69" s="5"/>
      <c r="U69" s="5"/>
      <c r="V69" s="5"/>
      <c r="W69" s="5"/>
      <c r="X69" s="5"/>
      <c r="Y69" s="5"/>
      <c r="Z69" s="5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>
      <c r="A70" s="38"/>
      <c r="B70" s="55"/>
      <c r="C70" s="55"/>
      <c r="D70" s="56"/>
      <c r="E70" s="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5"/>
      <c r="R70" s="5"/>
      <c r="S70" s="5"/>
      <c r="T70" s="5"/>
      <c r="U70" s="5"/>
      <c r="V70" s="5"/>
      <c r="W70" s="5"/>
      <c r="X70" s="5"/>
      <c r="Y70" s="5"/>
      <c r="Z70" s="5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3.5" thickBot="1">
      <c r="A71" s="40" t="s">
        <v>36</v>
      </c>
      <c r="B71" s="59"/>
      <c r="C71" s="59" t="s">
        <v>36</v>
      </c>
      <c r="D71" s="60"/>
      <c r="E71" s="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5"/>
      <c r="R71" s="5"/>
      <c r="S71" s="5"/>
      <c r="T71" s="5"/>
      <c r="U71" s="5"/>
      <c r="V71" s="5"/>
      <c r="W71" s="5"/>
      <c r="X71" s="5"/>
      <c r="Y71" s="5"/>
      <c r="Z71" s="5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>
      <c r="A72" s="1"/>
      <c r="B72" s="1"/>
      <c r="C72" s="1"/>
      <c r="D72" s="1"/>
      <c r="E72" s="5" t="s">
        <v>30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5"/>
      <c r="R72" s="5"/>
      <c r="S72" s="5"/>
      <c r="T72" s="5"/>
      <c r="U72" s="5"/>
      <c r="V72" s="5"/>
      <c r="W72" s="5"/>
      <c r="X72" s="5"/>
      <c r="Y72" s="5"/>
      <c r="Z72" s="5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>
      <c r="A73" s="1"/>
      <c r="B73" s="1"/>
      <c r="C73" s="1"/>
      <c r="D73" s="1"/>
      <c r="E73" s="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5"/>
      <c r="R73" s="5"/>
      <c r="S73" s="5"/>
      <c r="T73" s="5"/>
      <c r="U73" s="5"/>
      <c r="V73" s="5"/>
      <c r="W73" s="5"/>
      <c r="X73" s="5"/>
      <c r="Y73" s="5"/>
      <c r="Z73" s="5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>
      <c r="A74" s="1"/>
      <c r="B74" s="1"/>
      <c r="C74" s="1"/>
      <c r="D74" s="1"/>
      <c r="E74" s="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5"/>
      <c r="R74" s="5"/>
      <c r="S74" s="5"/>
      <c r="T74" s="5"/>
      <c r="U74" s="5"/>
      <c r="V74" s="5"/>
      <c r="W74" s="5"/>
      <c r="X74" s="5"/>
      <c r="Y74" s="5"/>
      <c r="Z74" s="5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>
      <c r="A75" s="1"/>
      <c r="B75" s="1"/>
      <c r="C75" s="1"/>
      <c r="D75" s="1"/>
      <c r="E75" s="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5"/>
      <c r="R75" s="5"/>
      <c r="S75" s="5"/>
      <c r="T75" s="5"/>
      <c r="U75" s="5"/>
      <c r="V75" s="5"/>
      <c r="W75" s="5"/>
      <c r="X75" s="5"/>
      <c r="Y75" s="5"/>
      <c r="Z75" s="5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>
      <c r="A76" s="1"/>
      <c r="B76" s="1"/>
      <c r="C76" s="1"/>
      <c r="D76" s="1"/>
      <c r="E76" s="5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5"/>
      <c r="R76" s="5"/>
      <c r="S76" s="5"/>
      <c r="T76" s="5"/>
      <c r="U76" s="5"/>
      <c r="V76" s="5"/>
      <c r="W76" s="5"/>
      <c r="X76" s="5"/>
      <c r="Y76" s="5"/>
      <c r="Z76" s="5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>
      <c r="A77" s="1"/>
      <c r="B77" s="1"/>
      <c r="C77" s="1"/>
      <c r="D77" s="1"/>
      <c r="E77" s="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5"/>
      <c r="R77" s="5"/>
      <c r="S77" s="5"/>
      <c r="T77" s="5"/>
      <c r="U77" s="5"/>
      <c r="V77" s="5"/>
      <c r="W77" s="5"/>
      <c r="X77" s="5"/>
      <c r="Y77" s="5"/>
      <c r="Z77" s="5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>
      <c r="A78" s="1"/>
      <c r="B78" s="1"/>
      <c r="C78" s="1"/>
      <c r="D78" s="1"/>
      <c r="E78" s="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5"/>
      <c r="R78" s="5"/>
      <c r="S78" s="5"/>
      <c r="T78" s="5"/>
      <c r="U78" s="5"/>
      <c r="V78" s="5"/>
      <c r="W78" s="5"/>
      <c r="X78" s="5"/>
      <c r="Y78" s="5"/>
      <c r="Z78" s="5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>
      <c r="A79" s="1"/>
      <c r="B79" s="1"/>
      <c r="C79" s="1"/>
      <c r="D79" s="1"/>
      <c r="E79" s="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5"/>
      <c r="R79" s="5"/>
      <c r="S79" s="5"/>
      <c r="T79" s="5"/>
      <c r="U79" s="5"/>
      <c r="V79" s="5"/>
      <c r="W79" s="5"/>
      <c r="X79" s="5"/>
      <c r="Y79" s="5"/>
      <c r="Z79" s="5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>
      <c r="A80" s="1"/>
      <c r="B80" s="1"/>
      <c r="C80" s="1"/>
      <c r="D80" s="1"/>
      <c r="E80" s="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5"/>
      <c r="R80" s="5"/>
      <c r="S80" s="5"/>
      <c r="T80" s="5"/>
      <c r="U80" s="5"/>
      <c r="V80" s="5"/>
      <c r="W80" s="5"/>
      <c r="X80" s="5"/>
      <c r="Y80" s="5"/>
      <c r="Z80" s="5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>
      <c r="A81" s="1"/>
      <c r="B81" s="1"/>
      <c r="C81" s="1"/>
      <c r="D81" s="1"/>
      <c r="E81" s="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5"/>
      <c r="R81" s="5"/>
      <c r="S81" s="5"/>
      <c r="T81" s="5"/>
      <c r="U81" s="5"/>
      <c r="V81" s="5"/>
      <c r="W81" s="5"/>
      <c r="X81" s="5"/>
      <c r="Y81" s="5"/>
      <c r="Z81" s="5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>
      <c r="A82" s="1"/>
      <c r="B82" s="1"/>
      <c r="C82" s="1"/>
      <c r="D82" s="30" t="s">
        <v>27</v>
      </c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5"/>
      <c r="R82" s="5"/>
      <c r="S82" s="5"/>
      <c r="T82" s="5"/>
      <c r="U82" s="5"/>
      <c r="V82" s="5"/>
      <c r="W82" s="5"/>
      <c r="X82" s="5"/>
      <c r="Y82" s="5"/>
      <c r="Z82" s="5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3.5" thickBot="1">
      <c r="B83" s="29" t="s">
        <v>158</v>
      </c>
      <c r="C83" s="31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5"/>
      <c r="R83" s="5"/>
      <c r="S83" s="5"/>
      <c r="T83" s="5"/>
      <c r="U83" s="5"/>
      <c r="V83" s="5"/>
      <c r="W83" s="5"/>
      <c r="X83" s="5"/>
      <c r="Y83" s="5"/>
      <c r="Z83" s="5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26.25" customHeight="1" thickBot="1">
      <c r="A84" s="179" t="s">
        <v>16</v>
      </c>
      <c r="B84" s="180"/>
      <c r="C84" s="181" t="s">
        <v>17</v>
      </c>
      <c r="D84" s="182"/>
      <c r="E84" s="33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5"/>
      <c r="R84" s="5"/>
      <c r="S84" s="5"/>
      <c r="T84" s="5"/>
      <c r="U84" s="5"/>
      <c r="V84" s="5"/>
      <c r="W84" s="5"/>
      <c r="X84" s="5"/>
      <c r="Y84" s="5"/>
      <c r="Z84" s="5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>
      <c r="A85" s="38" t="s">
        <v>6</v>
      </c>
      <c r="B85" s="116" t="s">
        <v>88</v>
      </c>
      <c r="C85" s="55" t="s">
        <v>6</v>
      </c>
      <c r="D85" s="56" t="s">
        <v>89</v>
      </c>
      <c r="E85" s="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5"/>
      <c r="R85" s="5"/>
      <c r="S85" s="5"/>
      <c r="T85" s="5"/>
      <c r="U85" s="5"/>
      <c r="V85" s="5"/>
      <c r="W85" s="5"/>
      <c r="X85" s="5"/>
      <c r="Y85" s="5"/>
      <c r="Z85" s="5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>
      <c r="A86" s="146" t="s">
        <v>21</v>
      </c>
      <c r="B86" s="147" t="s">
        <v>90</v>
      </c>
      <c r="C86" s="147" t="s">
        <v>21</v>
      </c>
      <c r="D86" s="148" t="s">
        <v>91</v>
      </c>
      <c r="E86" s="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5"/>
      <c r="R86" s="5"/>
      <c r="S86" s="5"/>
      <c r="T86" s="5"/>
      <c r="U86" s="5"/>
      <c r="V86" s="5"/>
      <c r="W86" s="5"/>
      <c r="X86" s="5"/>
      <c r="Y86" s="5"/>
      <c r="Z86" s="5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3.5" thickBot="1">
      <c r="A87" s="64" t="s">
        <v>22</v>
      </c>
      <c r="B87" s="154" t="s">
        <v>163</v>
      </c>
      <c r="C87" s="65" t="s">
        <v>22</v>
      </c>
      <c r="D87" s="154" t="s">
        <v>164</v>
      </c>
      <c r="E87" s="5"/>
      <c r="F87" s="12"/>
      <c r="G87" s="5"/>
      <c r="H87" s="5"/>
      <c r="I87" s="16"/>
      <c r="J87" s="16"/>
      <c r="K87" s="16"/>
      <c r="L87" s="16"/>
      <c r="M87" s="16"/>
      <c r="N87" s="16"/>
      <c r="O87" s="16"/>
      <c r="P87" s="16"/>
      <c r="Q87" s="5"/>
      <c r="R87" s="5"/>
      <c r="S87" s="5"/>
      <c r="T87" s="5"/>
      <c r="U87" s="5"/>
      <c r="V87" s="5"/>
      <c r="W87" s="5"/>
      <c r="X87" s="5"/>
      <c r="Y87" s="5"/>
      <c r="Z87" s="5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>
      <c r="E88" s="5"/>
      <c r="F88" s="12"/>
      <c r="G88" s="5"/>
      <c r="H88" s="5"/>
      <c r="I88" s="16"/>
      <c r="J88" s="16"/>
      <c r="K88" s="16"/>
      <c r="L88" s="16"/>
      <c r="M88" s="16"/>
      <c r="N88" s="16"/>
      <c r="O88" s="16"/>
      <c r="P88" s="16"/>
      <c r="Q88" s="5"/>
      <c r="R88" s="5"/>
      <c r="S88" s="5"/>
      <c r="T88" s="5"/>
      <c r="U88" s="5"/>
      <c r="V88" s="5"/>
      <c r="W88" s="5"/>
      <c r="X88" s="5"/>
      <c r="Y88" s="5"/>
      <c r="Z88" s="5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>
      <c r="E89" s="5"/>
      <c r="F89" s="12"/>
      <c r="G89" s="5"/>
      <c r="H89" s="5"/>
      <c r="I89" s="16"/>
      <c r="J89" s="16"/>
      <c r="K89" s="16"/>
      <c r="L89" s="16"/>
      <c r="M89" s="16"/>
      <c r="N89" s="16"/>
      <c r="O89" s="16"/>
      <c r="P89" s="16"/>
      <c r="Q89" s="5"/>
      <c r="R89" s="5"/>
      <c r="S89" s="5"/>
      <c r="T89" s="5"/>
      <c r="U89" s="5"/>
      <c r="V89" s="5"/>
      <c r="W89" s="5"/>
      <c r="X89" s="5"/>
      <c r="Y89" s="5"/>
      <c r="Z89" s="5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>
      <c r="E90" s="5"/>
      <c r="F90" s="12"/>
      <c r="G90" s="5"/>
      <c r="H90" s="5"/>
      <c r="I90" s="16"/>
      <c r="J90" s="16"/>
      <c r="K90" s="16"/>
      <c r="L90" s="16"/>
      <c r="M90" s="16"/>
      <c r="N90" s="16"/>
      <c r="O90" s="16"/>
      <c r="P90" s="16"/>
      <c r="Q90" s="5"/>
      <c r="R90" s="5"/>
      <c r="S90" s="5"/>
      <c r="T90" s="5"/>
      <c r="U90" s="5"/>
      <c r="V90" s="5"/>
      <c r="W90" s="5"/>
      <c r="X90" s="5"/>
      <c r="Y90" s="5"/>
      <c r="Z90" s="5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3.5" thickBot="1">
      <c r="B91" s="36" t="s">
        <v>33</v>
      </c>
      <c r="D91" s="29"/>
      <c r="E91" s="5"/>
      <c r="F91" s="5"/>
      <c r="G91" s="5"/>
      <c r="H91" s="5"/>
      <c r="I91" s="16"/>
      <c r="J91" s="16"/>
      <c r="K91" s="16"/>
      <c r="L91" s="16"/>
      <c r="M91" s="16"/>
      <c r="N91" s="16"/>
      <c r="O91" s="16"/>
      <c r="P91" s="16"/>
      <c r="Q91" s="5"/>
      <c r="R91" s="5"/>
      <c r="S91" s="5"/>
      <c r="T91" s="5"/>
      <c r="U91" s="5"/>
      <c r="V91" s="5"/>
      <c r="W91" s="5"/>
      <c r="X91" s="5"/>
      <c r="Y91" s="5"/>
      <c r="Z91" s="5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3.5" thickBot="1">
      <c r="A92" s="107" t="s">
        <v>31</v>
      </c>
      <c r="B92" s="108" t="s">
        <v>32</v>
      </c>
      <c r="C92" s="31"/>
      <c r="E92" s="3"/>
      <c r="F92" s="5"/>
      <c r="G92" s="5"/>
      <c r="H92" s="5"/>
      <c r="I92" s="16"/>
      <c r="J92" s="16"/>
      <c r="K92" s="16"/>
      <c r="L92" s="16"/>
      <c r="M92" s="16"/>
      <c r="N92" s="16"/>
      <c r="O92" s="16"/>
      <c r="P92" s="16"/>
      <c r="Q92" s="5"/>
      <c r="R92" s="5"/>
      <c r="S92" s="5"/>
      <c r="T92" s="5"/>
      <c r="U92" s="5"/>
      <c r="V92" s="5"/>
      <c r="W92" s="5"/>
      <c r="X92" s="5"/>
      <c r="Y92" s="5"/>
      <c r="Z92" s="5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>
      <c r="A93" s="39"/>
      <c r="B93" s="58"/>
      <c r="C93" s="35"/>
      <c r="D93" s="3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5"/>
      <c r="R93" s="5"/>
      <c r="S93" s="5"/>
      <c r="T93" s="5"/>
      <c r="U93" s="5"/>
      <c r="V93" s="5"/>
      <c r="W93" s="5"/>
      <c r="X93" s="5"/>
      <c r="Y93" s="5"/>
      <c r="Z93" s="5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>
      <c r="A94" s="39"/>
      <c r="B94" s="58"/>
      <c r="C94" s="3"/>
      <c r="D94" s="3"/>
      <c r="E94" s="5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5"/>
      <c r="R94" s="5"/>
      <c r="S94" s="5"/>
      <c r="T94" s="5"/>
      <c r="U94" s="5"/>
      <c r="V94" s="5"/>
      <c r="W94" s="5"/>
      <c r="X94" s="5"/>
      <c r="Y94" s="5"/>
      <c r="Z94" s="5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>
      <c r="A95" s="39"/>
      <c r="B95" s="58"/>
      <c r="D95" s="2"/>
      <c r="E95" s="16"/>
      <c r="F95" s="5"/>
      <c r="G95" s="5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>
      <c r="A96" s="39"/>
      <c r="B96" s="58"/>
      <c r="D96" s="2"/>
      <c r="E96" s="16"/>
      <c r="F96" s="5"/>
      <c r="G96" s="5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>
      <c r="A97" s="39"/>
      <c r="B97" s="58"/>
      <c r="D97" s="2" t="s">
        <v>30</v>
      </c>
      <c r="E97" s="5"/>
      <c r="F97" s="14"/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>
      <c r="A98" s="39"/>
      <c r="B98" s="58"/>
      <c r="E98" s="5"/>
      <c r="F98" s="10"/>
      <c r="G98" s="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3.5" thickBot="1">
      <c r="A99" s="40"/>
      <c r="B99" s="60"/>
      <c r="E99" s="13"/>
      <c r="F99" s="10"/>
      <c r="G99" s="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>
      <c r="E100" s="10"/>
      <c r="F100" s="10"/>
      <c r="G100" s="5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>
      <c r="C101" s="36" t="s">
        <v>34</v>
      </c>
      <c r="E101" s="10"/>
      <c r="F101" s="10"/>
      <c r="G101" s="5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27" customHeight="1" thickBot="1">
      <c r="A102" s="185" t="s">
        <v>35</v>
      </c>
      <c r="B102" s="186"/>
      <c r="C102" s="186"/>
      <c r="E102" s="10"/>
      <c r="F102" s="10"/>
      <c r="G102" s="5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39.75" customHeight="1" thickBot="1">
      <c r="A103" s="109" t="s">
        <v>37</v>
      </c>
      <c r="B103" s="110" t="s">
        <v>38</v>
      </c>
      <c r="C103" s="111" t="s">
        <v>39</v>
      </c>
      <c r="E103" s="10"/>
      <c r="F103" s="10"/>
      <c r="G103" s="5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>
      <c r="A104" s="149" t="s">
        <v>31</v>
      </c>
      <c r="B104" s="150" t="s">
        <v>32</v>
      </c>
      <c r="C104" s="151" t="s">
        <v>159</v>
      </c>
      <c r="E104" s="10"/>
      <c r="F104" s="10"/>
      <c r="G104" s="5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>
      <c r="A105" s="152"/>
      <c r="B105" s="147"/>
      <c r="C105" s="153"/>
      <c r="E105" s="10"/>
      <c r="F105" s="10"/>
      <c r="G105" s="5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>
      <c r="A106" s="152"/>
      <c r="B106" s="147"/>
      <c r="C106" s="153"/>
      <c r="E106" s="10"/>
      <c r="F106" s="10"/>
      <c r="G106" s="5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>
      <c r="A107" s="152"/>
      <c r="B107" s="147"/>
      <c r="C107" s="153"/>
      <c r="E107" s="10"/>
      <c r="F107" s="10"/>
      <c r="G107" s="5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3.5" thickBot="1">
      <c r="A108" s="66"/>
      <c r="B108" s="59"/>
      <c r="C108" s="67"/>
      <c r="E108" s="10"/>
      <c r="F108" s="10"/>
      <c r="G108" s="5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3.5" thickBot="1">
      <c r="A109" s="68"/>
      <c r="B109" s="69"/>
      <c r="C109" s="70"/>
      <c r="E109" s="10"/>
      <c r="F109" s="10"/>
      <c r="G109" s="5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>
      <c r="E110" s="10"/>
      <c r="F110" s="10"/>
      <c r="G110" s="5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>
      <c r="A111" s="2"/>
      <c r="B111" s="2"/>
      <c r="C111" s="37"/>
      <c r="E111" s="10"/>
      <c r="F111" s="5"/>
      <c r="G111" s="5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>
      <c r="A112" s="6"/>
      <c r="B112" s="6"/>
      <c r="C112" s="6"/>
      <c r="E112" s="5"/>
      <c r="F112" s="5"/>
      <c r="G112" s="5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>
      <c r="A113" s="8"/>
      <c r="B113" s="1"/>
      <c r="C113" s="7"/>
      <c r="E113" s="5"/>
      <c r="F113" s="5"/>
      <c r="G113" s="5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>
      <c r="A114" s="8"/>
      <c r="B114" s="1"/>
      <c r="C114" s="7"/>
      <c r="E114" s="5"/>
      <c r="F114" s="14"/>
      <c r="G114" s="15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>
      <c r="A115" s="8"/>
      <c r="B115" s="1"/>
      <c r="C115" s="7"/>
      <c r="E115" s="5"/>
      <c r="F115" s="10"/>
      <c r="G115" s="5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>
      <c r="A116" s="8"/>
      <c r="B116" s="1"/>
      <c r="C116" s="7"/>
      <c r="E116" s="13"/>
      <c r="F116" s="10"/>
      <c r="G116" s="5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>
      <c r="A117" s="8"/>
      <c r="B117" s="1"/>
      <c r="C117" s="7"/>
      <c r="E117" s="10"/>
      <c r="F117" s="10"/>
      <c r="G117" s="5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>
      <c r="A118" s="1"/>
      <c r="B118" s="1"/>
      <c r="C118" s="7"/>
      <c r="E118" s="10"/>
      <c r="F118" s="10"/>
      <c r="G118" s="5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>
      <c r="A119" s="2"/>
      <c r="B119" s="2"/>
      <c r="C119" s="2"/>
      <c r="E119" s="10"/>
      <c r="F119" s="10"/>
      <c r="G119" s="5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>
      <c r="E120" s="10"/>
      <c r="F120" s="10"/>
      <c r="G120" s="5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>
      <c r="E121" s="10"/>
      <c r="F121" s="10"/>
      <c r="G121" s="5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>
      <c r="E122" s="10"/>
      <c r="F122" s="10"/>
      <c r="G122" s="5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>
      <c r="E123" s="10"/>
      <c r="F123" s="10"/>
      <c r="G123" s="5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>
      <c r="E124" s="10"/>
      <c r="F124" s="10"/>
      <c r="G124" s="5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>
      <c r="E125" s="10"/>
      <c r="F125" s="10"/>
      <c r="G125" s="5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>
      <c r="E126" s="10"/>
      <c r="F126" s="10"/>
      <c r="G126" s="5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>
      <c r="E127" s="10"/>
      <c r="F127" s="10"/>
      <c r="G127" s="5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>
      <c r="E128" s="10"/>
      <c r="F128" s="10"/>
      <c r="G128" s="5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5:63">
      <c r="E129" s="10"/>
      <c r="F129" s="5"/>
      <c r="G129" s="5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5:63">
      <c r="E130" s="10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5:63">
      <c r="E131" s="5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5:63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5:63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5:63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5:63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5:63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5:63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5:63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5:63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5:63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5:63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5:63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5:63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5:63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5:63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5:63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5:63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5:63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5:63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5:63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5:63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5:63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5:63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5:63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5:63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5:63"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5:63"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5:63"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5:63"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5:63"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5:63"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5:63"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5:63"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5:63"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5:63"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5:63"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5:63"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5:63"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5:63"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5:63"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5:63"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5:63"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5:63"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5:63"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5:63"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5:63"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5:63"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5:63"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5:63"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5:63"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5:63"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5:63"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5:63"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5:63"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5:63"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5:63"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5:63"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5:63"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5:63"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5:63"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5:63"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5:63"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5:63"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5:63"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5:63"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5:63"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5:63"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5:63"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5:63"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5:63"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5:63"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5:63"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5:63"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5:63"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5:63"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5:63"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5:63"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5:63"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5:63"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5:63"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5:63"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5:63"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5:63"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5:63"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5:63"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5:63"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5:63"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5:63"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5:63"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5:63"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5:63"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5:63"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5:63"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5:63"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5:63"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5:63"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5:63"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5:63"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5:63"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5:63"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5:63"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5:63"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5:63"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5:63"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5:63"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5:63"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5:63"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5:63"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5:63"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5:63"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5:63"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5:63"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5:63"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5:63"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5:63"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5:63"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5:63"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5:63"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5:63"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5:63"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5:63"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5:63"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5:63"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5:63"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5:63"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5:63"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5:63"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5:63"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5:63"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5:63"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5:63"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5:63"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5:63"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5:63"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5:63"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5:63"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5:63"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5:63"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5:63"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5:63"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5:63"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5:63"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5:63"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5:63"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5:63"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5:63"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5:63"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5:63"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5:63"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5:63"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5:63"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5:63"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5:63"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5:63"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5:63"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5:63"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5:63"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5:63"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5:63"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5:63"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5:63"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5:63"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5:63"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5:63"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5:63"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5:63"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5:63"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5:63"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5:63"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5:63"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5:63"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5:63"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5:63"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5:63"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5:63"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5:63"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5:63"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5:63"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5:63"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5:63"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5:63"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5:63"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5:63"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5:63"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5:63"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5:63"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5:63"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5:63"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5:63"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5:63"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5:63"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5:63"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5:63"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5:63"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5:63"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5:63"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5:63"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5:63"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5:63"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5:63"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5:63"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5:63"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5:63"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5:63"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5:63"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5:63"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5:63"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5:63"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5:63"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5:63"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5:63"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5:63"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5:63"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5:63"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5:63"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5:63"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5:63"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5:63"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5:63"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5:63"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5:63"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5:63"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5:63"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5:63"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5:63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5:63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5:6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5:6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5:6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5:6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5:6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5:6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5:6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5:6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5:6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5:6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5:6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5:6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5:6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5:6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5:6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5:6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5:6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5:6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5:6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5:6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5:6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5:6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5:6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5:6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5:63"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5:63"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5:63"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5:63"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5:63"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5:63"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5:63"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5:63"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5:63"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5:63"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5:63"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5:63"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5:63"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5:63"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5:63"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5:63"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5:63"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5:63"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5:63"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5:63"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5:63"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5:63"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5:63"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5:63"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5:63"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5:63"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5:63"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5:63"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5:63"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5:63"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5:63"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5:63"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5:63"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5:63"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5:63"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5:63"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5:63"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5:63"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5:63"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5:63"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5:63"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5:63"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5:63"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5:63"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5:63"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5:63"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5:63"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5:63"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5:63"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5:63"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5:63"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5:63"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5:63"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5:63"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5:63"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5:63"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5:63"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5:63"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5:63"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5:63"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5:63"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5:63"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5:63"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5:63"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5:63"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5:63"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5:63"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5:63"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5:63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5:63"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5:63"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5:63"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5:63"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5:63"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5:63"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5:63"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5:63"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5:63"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5:63"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5:63"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5:63"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5:63"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5:63"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5:63"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5:63"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5:63"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5:63"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5:63"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5:63"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5:63"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5:63"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5:63"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5:63"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5:63"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5:63"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5:63"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5:63"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5:63"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5:63"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5:63"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5:63"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5:63"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5:63"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5:63"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5:63"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5:63"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5:63"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5:63"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5:63"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5:63"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5:63"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5:63"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5:63"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5:63"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5:63"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5:63"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5:63"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5:63"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5:63"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5:63"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5:63"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5:63"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5:63"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5:63"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5:63"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5:63"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5:63"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5:63"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5:63"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5:63"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5:63"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5:63"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5:63"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5:63"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5:63"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5:63"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5:63"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5:63"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5:63"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5:63"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5:63"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5:63"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5:63"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5:63"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5:63"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5:63"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5:63"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5:63"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5:63"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5:63"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5:63"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5:63"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5:63"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5:63"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5:63"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5:63"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5:63"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5:63"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5:63"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5:63"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5:63"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5:63"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5:63"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5:63"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5:63"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5:63"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5:63"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5:63"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5:63"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5:63"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5:63"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5:63"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5:63"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5:63"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5:63"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5:63"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5:63"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5:63"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5:63"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5:63"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5:63"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5:63"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5:63"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5:63"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5:63"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5:63"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5:63"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5:63"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5:63"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5:63"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5:63"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5:63"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5:63"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5:63"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5:63"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5:63"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5:63"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5:63"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5:63"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5:63"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5:63"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5:63"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5:63"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5:63"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5:63"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5:63"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5:63"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5:63"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5:63"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5:63"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5:63"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5:63"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5:63"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5:63">
      <c r="E594" s="16"/>
      <c r="F594" s="17"/>
      <c r="G594" s="17"/>
      <c r="H594" s="17"/>
      <c r="I594" s="1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5:63">
      <c r="E595" s="16"/>
      <c r="F595" s="17"/>
      <c r="G595" s="17"/>
      <c r="H595" s="17"/>
      <c r="I595" s="1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5:63">
      <c r="E596" s="17"/>
      <c r="F596" s="17"/>
      <c r="G596" s="17"/>
      <c r="H596" s="17"/>
      <c r="I596" s="1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5:63"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</row>
    <row r="598" spans="5:63"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</row>
    <row r="599" spans="5:63"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</row>
    <row r="600" spans="5:63"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</row>
    <row r="601" spans="5:63"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</row>
    <row r="602" spans="5:63"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</row>
    <row r="603" spans="5:63"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</row>
    <row r="604" spans="5:63"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</row>
    <row r="605" spans="5:63"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</row>
    <row r="606" spans="5:63"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</row>
    <row r="607" spans="5:63"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</row>
    <row r="608" spans="5:63"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</row>
    <row r="609" spans="5:36"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</row>
    <row r="610" spans="5:36"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</row>
    <row r="611" spans="5:36"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</row>
    <row r="612" spans="5:36"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</row>
    <row r="613" spans="5:36"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</row>
    <row r="614" spans="5:36"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</row>
    <row r="615" spans="5:36"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</row>
    <row r="616" spans="5:36"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</row>
    <row r="617" spans="5:36"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</row>
    <row r="618" spans="5:36"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</row>
    <row r="619" spans="5:36"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</row>
    <row r="620" spans="5:36"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</row>
    <row r="621" spans="5:36"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</row>
    <row r="622" spans="5:36"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</row>
    <row r="623" spans="5:36"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</row>
    <row r="624" spans="5:36"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</row>
    <row r="625" spans="5:36"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</row>
    <row r="626" spans="5:36"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</row>
    <row r="627" spans="5:36"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</row>
    <row r="628" spans="5:36"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</row>
    <row r="629" spans="5:36"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</row>
    <row r="630" spans="5:36"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</row>
    <row r="631" spans="5:36"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</row>
    <row r="632" spans="5:36"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</row>
    <row r="633" spans="5:36"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</row>
    <row r="634" spans="5:36"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</row>
    <row r="635" spans="5:36"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</row>
    <row r="636" spans="5:36"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</row>
    <row r="637" spans="5:36"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</row>
    <row r="638" spans="5:36"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</row>
    <row r="639" spans="5:36"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</row>
    <row r="640" spans="5:36"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</row>
    <row r="641" spans="5:36"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</row>
    <row r="642" spans="5:36"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</row>
    <row r="643" spans="5:36"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</row>
    <row r="644" spans="5:36"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</row>
    <row r="645" spans="5:36"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</row>
    <row r="646" spans="5:36"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</row>
    <row r="647" spans="5:36"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</row>
    <row r="648" spans="5:36"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</row>
    <row r="649" spans="5:36"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</row>
    <row r="650" spans="5:36"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</row>
    <row r="651" spans="5:36"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</row>
    <row r="652" spans="5:36"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</row>
    <row r="653" spans="5:36"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</row>
    <row r="654" spans="5:36"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</row>
    <row r="655" spans="5:36"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</row>
    <row r="656" spans="5:36"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</row>
    <row r="657" spans="5:36"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</row>
    <row r="658" spans="5:36"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</row>
    <row r="659" spans="5:36"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</row>
    <row r="660" spans="5:36"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</row>
    <row r="661" spans="5:36"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</row>
    <row r="662" spans="5:36"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</row>
    <row r="663" spans="5:36"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</row>
    <row r="664" spans="5:36"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</row>
    <row r="665" spans="5:36"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</row>
    <row r="666" spans="5:36"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</row>
    <row r="667" spans="5:36"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</row>
    <row r="668" spans="5:36"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</row>
    <row r="669" spans="5:36"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</row>
    <row r="670" spans="5:36"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</row>
    <row r="671" spans="5:36"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</row>
    <row r="672" spans="5:36"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</row>
    <row r="673" spans="5:36"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</row>
    <row r="674" spans="5:36"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</row>
    <row r="675" spans="5:36"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</row>
    <row r="676" spans="5:36"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</row>
    <row r="677" spans="5:36"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</row>
    <row r="678" spans="5:36"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</row>
    <row r="679" spans="5:36"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</row>
    <row r="680" spans="5:36"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</row>
    <row r="681" spans="5:36"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</row>
    <row r="682" spans="5:36"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</row>
    <row r="683" spans="5:36"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</row>
    <row r="684" spans="5:36"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</row>
    <row r="685" spans="5:36"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</row>
    <row r="686" spans="5:36"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</row>
    <row r="687" spans="5:36"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</row>
    <row r="688" spans="5:36"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</row>
    <row r="689" spans="5:36"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</row>
    <row r="690" spans="5:36"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</row>
    <row r="691" spans="5:36"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</row>
    <row r="692" spans="5:36"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</row>
    <row r="693" spans="5:36"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</row>
    <row r="694" spans="5:36"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</row>
    <row r="695" spans="5:36"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</row>
    <row r="696" spans="5:36"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</row>
    <row r="697" spans="5:36"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</row>
    <row r="698" spans="5:36"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</row>
    <row r="699" spans="5:36"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</row>
    <row r="700" spans="5:36"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</row>
    <row r="701" spans="5:36"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</row>
    <row r="702" spans="5:36"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</row>
    <row r="703" spans="5:36"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</row>
    <row r="704" spans="5:36"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</row>
    <row r="705" spans="5:36"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</row>
    <row r="706" spans="5:36"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</row>
    <row r="707" spans="5:36"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</row>
    <row r="708" spans="5:36"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</row>
    <row r="709" spans="5:36"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</row>
    <row r="710" spans="5:36"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</row>
    <row r="711" spans="5:36"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</row>
    <row r="712" spans="5:36"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</row>
    <row r="713" spans="5:36"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</row>
    <row r="714" spans="5:36"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</row>
    <row r="715" spans="5:36"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</row>
    <row r="716" spans="5:36"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</row>
    <row r="717" spans="5:36"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</row>
    <row r="718" spans="5:36"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</row>
    <row r="719" spans="5:36"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</row>
    <row r="720" spans="5:36"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</row>
    <row r="721" spans="5:36"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</row>
    <row r="722" spans="5:36"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</row>
    <row r="723" spans="5:36"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</row>
    <row r="724" spans="5:36"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</row>
    <row r="725" spans="5:36"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</row>
    <row r="726" spans="5:36"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</row>
    <row r="727" spans="5:36"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</row>
    <row r="728" spans="5:36"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</row>
    <row r="729" spans="5:36"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</row>
    <row r="730" spans="5:36"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</row>
    <row r="731" spans="5:36"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</row>
    <row r="732" spans="5:36"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</row>
    <row r="733" spans="5:36"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</row>
    <row r="734" spans="5:36"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</row>
    <row r="735" spans="5:36"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</row>
    <row r="736" spans="5:36"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</row>
    <row r="737" spans="5:36"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</row>
    <row r="738" spans="5:36"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</row>
    <row r="739" spans="5:36"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</row>
    <row r="740" spans="5:36"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</row>
    <row r="741" spans="5:36"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</row>
    <row r="742" spans="5:36"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</row>
    <row r="743" spans="5:36"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</row>
    <row r="744" spans="5:36"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</row>
    <row r="745" spans="5:36"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</row>
    <row r="746" spans="5:36"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</row>
    <row r="747" spans="5:36"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</row>
    <row r="748" spans="5:36"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</row>
    <row r="749" spans="5:36"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</row>
    <row r="750" spans="5:36"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</row>
    <row r="751" spans="5:36"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</row>
    <row r="752" spans="5:36"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</row>
    <row r="753" spans="5:36"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</row>
    <row r="754" spans="5:36"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</row>
    <row r="755" spans="5:36"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</row>
    <row r="756" spans="5:36"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</row>
    <row r="757" spans="5:36"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</row>
    <row r="758" spans="5:36"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</row>
    <row r="759" spans="5:36"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</row>
    <row r="760" spans="5:36"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</row>
    <row r="761" spans="5:36"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</row>
    <row r="762" spans="5:36"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</row>
    <row r="763" spans="5:36"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</row>
    <row r="764" spans="5:36"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</row>
    <row r="765" spans="5:36"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</row>
    <row r="766" spans="5:36"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</row>
    <row r="767" spans="5:36"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</row>
    <row r="768" spans="5:36"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</row>
    <row r="769" spans="5:36"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</row>
    <row r="770" spans="5:36"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</row>
    <row r="771" spans="5:36"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</row>
    <row r="772" spans="5:36"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</row>
    <row r="773" spans="5:36"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</row>
    <row r="774" spans="5:36"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</row>
    <row r="775" spans="5:36"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</row>
    <row r="776" spans="5:36"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</row>
    <row r="777" spans="5:36"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</row>
    <row r="778" spans="5:36"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</row>
    <row r="779" spans="5:36"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</row>
    <row r="780" spans="5:36"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</row>
    <row r="781" spans="5:36"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</row>
    <row r="782" spans="5:36"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</row>
    <row r="783" spans="5:36"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</row>
    <row r="784" spans="5:36"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</row>
    <row r="785" spans="5:36"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</row>
    <row r="786" spans="5:36"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</row>
    <row r="787" spans="5:36"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</row>
    <row r="788" spans="5:36"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</row>
    <row r="789" spans="5:36"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</row>
    <row r="790" spans="5:36"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</row>
    <row r="791" spans="5:36"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</row>
    <row r="792" spans="5:36"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</row>
    <row r="793" spans="5:36"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</row>
    <row r="794" spans="5:36"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</row>
    <row r="795" spans="5:36"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</row>
    <row r="796" spans="5:36"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</row>
    <row r="797" spans="5:36"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</row>
    <row r="798" spans="5:36"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</row>
    <row r="799" spans="5:36"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</row>
    <row r="800" spans="5:36"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</row>
    <row r="801" spans="5:36"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</row>
    <row r="802" spans="5:36"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</row>
    <row r="803" spans="5:36"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</row>
    <row r="804" spans="5:36"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</row>
    <row r="805" spans="5:36"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</row>
    <row r="806" spans="5:36"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</row>
    <row r="807" spans="5:36"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</row>
    <row r="808" spans="5:36"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</row>
    <row r="809" spans="5:36"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</row>
    <row r="810" spans="5:36"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</row>
    <row r="811" spans="5:36"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</row>
    <row r="812" spans="5:36"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</row>
    <row r="813" spans="5:36"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</row>
    <row r="814" spans="5:36"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</row>
    <row r="815" spans="5:36"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</row>
    <row r="816" spans="5:36"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</row>
    <row r="817" spans="5:36"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</row>
    <row r="818" spans="5:36"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</row>
    <row r="819" spans="5:36"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</row>
    <row r="820" spans="5:36"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</row>
    <row r="821" spans="5:36"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</row>
    <row r="822" spans="5:36"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</row>
    <row r="823" spans="5:36"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</row>
    <row r="824" spans="5:36"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</row>
    <row r="825" spans="5:36"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</row>
    <row r="826" spans="5:36"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</row>
    <row r="827" spans="5:36"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</row>
    <row r="828" spans="5:36"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</row>
    <row r="829" spans="5:36"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</row>
    <row r="830" spans="5:36"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</row>
    <row r="831" spans="5:36"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</row>
    <row r="832" spans="5:36"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</row>
    <row r="833" spans="5:36"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</row>
    <row r="834" spans="5:36"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</row>
    <row r="835" spans="5:36"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</row>
    <row r="836" spans="5:36"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</row>
    <row r="837" spans="5:36"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</row>
    <row r="838" spans="5:36"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</row>
    <row r="839" spans="5:36"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</row>
    <row r="840" spans="5:36"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</row>
    <row r="841" spans="5:36"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</row>
    <row r="842" spans="5:36"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</row>
    <row r="843" spans="5:36"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</row>
    <row r="844" spans="5:36"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</row>
    <row r="845" spans="5:36"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</row>
    <row r="846" spans="5:36"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</row>
    <row r="847" spans="5:36"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</row>
    <row r="848" spans="5:36"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</row>
    <row r="849" spans="5:36"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</row>
    <row r="850" spans="5:36"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</row>
    <row r="851" spans="5:36"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</row>
    <row r="852" spans="5:36"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</row>
    <row r="853" spans="5:36"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</row>
    <row r="854" spans="5:36"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</row>
    <row r="855" spans="5:36"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</row>
    <row r="856" spans="5:36"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</row>
    <row r="857" spans="5:36"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</row>
    <row r="858" spans="5:36"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</row>
    <row r="859" spans="5:36"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</row>
    <row r="860" spans="5:36"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</row>
    <row r="861" spans="5:36"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</row>
    <row r="862" spans="5:36"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</row>
    <row r="863" spans="5:36"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</row>
    <row r="864" spans="5:36"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</row>
    <row r="865" spans="5:36"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</row>
    <row r="866" spans="5:36"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</row>
    <row r="867" spans="5:36"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</row>
    <row r="868" spans="5:36"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</row>
    <row r="869" spans="5:36"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</row>
    <row r="870" spans="5:36"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</row>
    <row r="871" spans="5:36"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</row>
    <row r="872" spans="5:36"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</row>
    <row r="873" spans="5:36"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</row>
    <row r="874" spans="5:36"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</row>
    <row r="875" spans="5:36"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</row>
    <row r="876" spans="5:36"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</row>
    <row r="877" spans="5:36"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</row>
    <row r="878" spans="5:36"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</row>
    <row r="879" spans="5:36"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</row>
    <row r="880" spans="5:36"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</row>
    <row r="881" spans="5:36"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</row>
    <row r="882" spans="5:36"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</row>
    <row r="883" spans="5:36"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</row>
    <row r="884" spans="5:36"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</row>
    <row r="885" spans="5:36"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</row>
    <row r="886" spans="5:36"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</row>
    <row r="887" spans="5:36"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</row>
    <row r="888" spans="5:36"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</row>
    <row r="889" spans="5:36"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</row>
    <row r="890" spans="5:36"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</row>
    <row r="891" spans="5:36"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</row>
    <row r="892" spans="5:36"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</row>
    <row r="893" spans="5:36"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</row>
    <row r="894" spans="5:36"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</row>
    <row r="895" spans="5:36"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</row>
    <row r="896" spans="5:36"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</row>
    <row r="897" spans="5:36"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</row>
    <row r="898" spans="5:36"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</row>
    <row r="899" spans="5:36"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</row>
    <row r="900" spans="5:36"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</row>
    <row r="901" spans="5:36"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</row>
    <row r="902" spans="5:36"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</row>
    <row r="903" spans="5:36"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</row>
    <row r="904" spans="5:36"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</row>
    <row r="905" spans="5:36"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</row>
    <row r="906" spans="5:36"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</row>
    <row r="907" spans="5:36"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</row>
    <row r="908" spans="5:36"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</row>
    <row r="909" spans="5:36"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</row>
    <row r="910" spans="5:36"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</row>
    <row r="911" spans="5:36"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</row>
    <row r="912" spans="5:36"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</row>
    <row r="913" spans="5:36"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</row>
    <row r="914" spans="5:36"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</row>
    <row r="915" spans="5:36"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</row>
    <row r="916" spans="5:36"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</row>
    <row r="917" spans="5:36"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</row>
    <row r="918" spans="5:36"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</row>
    <row r="919" spans="5:36"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</row>
    <row r="920" spans="5:36"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</row>
    <row r="921" spans="5:36"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</row>
    <row r="922" spans="5:36"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</row>
    <row r="923" spans="5:36"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</row>
    <row r="924" spans="5:36"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</row>
    <row r="925" spans="5:36"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</row>
    <row r="926" spans="5:36"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</row>
    <row r="927" spans="5:36"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</row>
    <row r="928" spans="5:36"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</row>
    <row r="929" spans="5:36"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</row>
    <row r="930" spans="5:36"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</row>
    <row r="931" spans="5:36"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</row>
    <row r="932" spans="5:36"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</row>
    <row r="933" spans="5:36"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</row>
    <row r="934" spans="5:36"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</row>
    <row r="935" spans="5:36"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</row>
    <row r="936" spans="5:36"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</row>
    <row r="937" spans="5:36"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</row>
    <row r="938" spans="5:36"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</row>
    <row r="939" spans="5:36"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</row>
    <row r="940" spans="5:36"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</row>
    <row r="941" spans="5:36"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</row>
    <row r="942" spans="5:36"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</row>
    <row r="943" spans="5:36"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</row>
    <row r="944" spans="5:36"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</row>
    <row r="945" spans="5:36"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</row>
    <row r="946" spans="5:36"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</row>
    <row r="947" spans="5:36"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</row>
    <row r="948" spans="5:36"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</row>
    <row r="949" spans="5:36"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</row>
    <row r="950" spans="5:36"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</row>
    <row r="951" spans="5:36"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</row>
    <row r="952" spans="5:36"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</row>
    <row r="953" spans="5:36"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</row>
    <row r="954" spans="5:36"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</row>
    <row r="955" spans="5:36"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</row>
    <row r="956" spans="5:36"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</row>
    <row r="957" spans="5:36"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</row>
    <row r="958" spans="5:36"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</row>
    <row r="959" spans="5:36"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</row>
    <row r="960" spans="5:36"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</row>
    <row r="961" spans="5:36"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</row>
    <row r="962" spans="5:36"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</row>
    <row r="963" spans="5:36"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</row>
    <row r="964" spans="5:36"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</row>
    <row r="965" spans="5:36"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</row>
    <row r="966" spans="5:36"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</row>
    <row r="967" spans="5:36"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</row>
    <row r="968" spans="5:36"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</row>
    <row r="969" spans="5:36"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</row>
    <row r="970" spans="5:36"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</row>
    <row r="971" spans="5:36"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</row>
    <row r="972" spans="5:36"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</row>
    <row r="973" spans="5:36"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</row>
    <row r="974" spans="5:36"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</row>
    <row r="975" spans="5:36"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</row>
    <row r="976" spans="5:36"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</row>
    <row r="977" spans="5:36"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</row>
    <row r="978" spans="5:36"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</row>
    <row r="979" spans="5:36"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</row>
    <row r="980" spans="5:36"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</row>
    <row r="981" spans="5:36"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</row>
    <row r="982" spans="5:36"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</row>
    <row r="983" spans="5:36"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</row>
    <row r="984" spans="5:36"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</row>
    <row r="985" spans="5:36"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</row>
    <row r="986" spans="5:36"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</row>
    <row r="987" spans="5:36"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</row>
    <row r="988" spans="5:36"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</row>
    <row r="989" spans="5:36"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</row>
    <row r="990" spans="5:36"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</row>
    <row r="991" spans="5:36"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</row>
    <row r="992" spans="5:36"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</row>
    <row r="993" spans="5:36"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</row>
    <row r="994" spans="5:36"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</row>
    <row r="995" spans="5:36"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</row>
    <row r="996" spans="5:36"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</row>
    <row r="997" spans="5:36"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</row>
    <row r="998" spans="5:36"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</row>
    <row r="999" spans="5:36"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</row>
    <row r="1000" spans="5:36"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</row>
    <row r="1001" spans="5:36"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</row>
    <row r="1002" spans="5:36"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</row>
    <row r="1003" spans="5:36"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</row>
    <row r="1004" spans="5:36"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</row>
    <row r="1005" spans="5:36"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</row>
    <row r="1006" spans="5:36"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</row>
    <row r="1007" spans="5:36"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</row>
    <row r="1008" spans="5:36"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</row>
    <row r="1009" spans="5:36"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</row>
    <row r="1010" spans="5:36"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</row>
    <row r="1011" spans="5:36"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</row>
    <row r="1012" spans="5:36"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</row>
    <row r="1013" spans="5:36"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</row>
    <row r="1014" spans="5:36"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</row>
    <row r="1015" spans="5:36"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</row>
    <row r="1016" spans="5:36"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</row>
    <row r="1017" spans="5:36"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</row>
    <row r="1018" spans="5:36"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</row>
    <row r="1019" spans="5:36"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</row>
    <row r="1020" spans="5:36"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</row>
    <row r="1021" spans="5:36"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</row>
    <row r="1022" spans="5:36"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</row>
    <row r="1023" spans="5:36"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</row>
    <row r="1024" spans="5:36"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</row>
    <row r="1025" spans="5:36"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</row>
    <row r="1026" spans="5:36"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</row>
    <row r="1027" spans="5:36"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</row>
    <row r="1028" spans="5:36"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</row>
    <row r="1029" spans="5:36"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</row>
    <row r="1030" spans="5:36"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</row>
    <row r="1031" spans="5:36"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</row>
    <row r="1032" spans="5:36"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</row>
    <row r="1033" spans="5:36"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</row>
    <row r="1034" spans="5:36"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</row>
    <row r="1035" spans="5:36"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</row>
    <row r="1036" spans="5:36"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</row>
    <row r="1037" spans="5:36"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</row>
    <row r="1038" spans="5:36"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</row>
    <row r="1039" spans="5:36"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</row>
    <row r="1040" spans="5:36"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</row>
    <row r="1041" spans="5:36"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</row>
    <row r="1042" spans="5:36"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</row>
    <row r="1043" spans="5:36"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</row>
    <row r="1044" spans="5:36"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</row>
    <row r="1045" spans="5:36"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</row>
    <row r="1046" spans="5:36"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</row>
    <row r="1047" spans="5:36"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</row>
    <row r="1048" spans="5:36"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</row>
    <row r="1049" spans="5:36"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</row>
    <row r="1050" spans="5:36"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</row>
    <row r="1051" spans="5:36"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</row>
    <row r="1052" spans="5:36"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</row>
    <row r="1053" spans="5:36"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</row>
    <row r="1054" spans="5:36"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</row>
    <row r="1055" spans="5:36"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</row>
    <row r="1056" spans="5:36"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</row>
    <row r="1057" spans="5:36"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</row>
    <row r="1058" spans="5:36"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</row>
    <row r="1059" spans="5:36"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</row>
    <row r="1060" spans="5:36"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</row>
    <row r="1061" spans="5:36"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</row>
    <row r="1062" spans="5:36"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</row>
    <row r="1063" spans="5:36"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</row>
    <row r="1064" spans="5:36"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</row>
    <row r="1065" spans="5:36"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</row>
    <row r="1066" spans="5:36"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</row>
    <row r="1067" spans="5:36"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</row>
    <row r="1068" spans="5:36"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</row>
    <row r="1069" spans="5:36"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</row>
    <row r="1070" spans="5:36"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</row>
    <row r="1071" spans="5:36"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</row>
    <row r="1072" spans="5:36"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</row>
    <row r="1073" spans="5:36"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</row>
    <row r="1074" spans="5:36"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</row>
    <row r="1075" spans="5:36"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</row>
    <row r="1076" spans="5:36"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</row>
    <row r="1077" spans="5:36"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</row>
    <row r="1078" spans="5:36"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</row>
    <row r="1079" spans="5:36"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</row>
    <row r="1080" spans="5:36"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</row>
    <row r="1081" spans="5:36"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</row>
    <row r="1082" spans="5:36"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</row>
    <row r="1083" spans="5:36"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</row>
    <row r="1084" spans="5:36"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</row>
    <row r="1085" spans="5:36"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</row>
    <row r="1086" spans="5:36"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</row>
    <row r="1087" spans="5:36"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</row>
    <row r="1088" spans="5:36"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</row>
    <row r="1089" spans="5:36"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</row>
    <row r="1090" spans="5:36"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</row>
    <row r="1091" spans="5:36"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</row>
    <row r="1092" spans="5:36"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</row>
    <row r="1093" spans="5:36"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</row>
    <row r="1094" spans="5:36"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</row>
    <row r="1095" spans="5:36"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</row>
    <row r="1096" spans="5:36"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</row>
    <row r="1097" spans="5:36"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</row>
    <row r="1098" spans="5:36"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</row>
    <row r="1099" spans="5:36"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</row>
    <row r="1100" spans="5:36"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</row>
    <row r="1101" spans="5:36"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</row>
    <row r="1102" spans="5:36"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</row>
    <row r="1103" spans="5:36"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</row>
    <row r="1104" spans="5:36"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</row>
    <row r="1105" spans="5:36"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</row>
    <row r="1106" spans="5:36"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</row>
    <row r="1107" spans="5:36"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</row>
    <row r="1108" spans="5:36"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</row>
    <row r="1109" spans="5:36"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</row>
    <row r="1110" spans="5:36"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</row>
    <row r="1111" spans="5:36"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</row>
    <row r="1112" spans="5:36"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</row>
    <row r="1113" spans="5:36"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</row>
    <row r="1114" spans="5:36"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</row>
    <row r="1115" spans="5:36"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</row>
    <row r="1116" spans="5:36"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</row>
    <row r="1117" spans="5:36"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</row>
    <row r="1118" spans="5:36"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</row>
    <row r="1119" spans="5:36"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</row>
    <row r="1120" spans="5:36"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</row>
    <row r="1121" spans="5:36"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</row>
    <row r="1122" spans="5:36"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</row>
    <row r="1123" spans="5:36"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</row>
    <row r="1124" spans="5:36"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</row>
    <row r="1125" spans="5:36"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</row>
    <row r="1126" spans="5:36"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</row>
    <row r="1127" spans="5:36"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</row>
    <row r="1128" spans="5:36"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</row>
    <row r="1129" spans="5:36"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</row>
    <row r="1130" spans="5:36"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</row>
    <row r="1131" spans="5:36"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</row>
    <row r="1132" spans="5:36"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</row>
    <row r="1133" spans="5:36"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</row>
    <row r="1134" spans="5:36"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</row>
    <row r="1135" spans="5:36"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</row>
    <row r="1136" spans="5:36"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</row>
    <row r="1137" spans="5:36"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</row>
    <row r="1138" spans="5:36"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</row>
    <row r="1139" spans="5:36"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</row>
    <row r="1140" spans="5:36"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</row>
    <row r="1141" spans="5:36"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</row>
    <row r="1142" spans="5:36"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</row>
    <row r="1143" spans="5:36"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</row>
    <row r="1144" spans="5:36"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</row>
    <row r="1145" spans="5:36"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</row>
    <row r="1146" spans="5:36"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</row>
    <row r="1147" spans="5:36"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</row>
    <row r="1148" spans="5:36"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</row>
    <row r="1149" spans="5:36"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</row>
    <row r="1150" spans="5:36"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</row>
    <row r="1151" spans="5:36"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</row>
    <row r="1152" spans="5:36"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</row>
    <row r="1153" spans="5:36"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</row>
    <row r="1154" spans="5:36"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</row>
    <row r="1155" spans="5:36"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</row>
    <row r="1156" spans="5:36"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</row>
    <row r="1157" spans="5:36"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</row>
    <row r="1158" spans="5:36"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</row>
    <row r="1159" spans="5:36"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</row>
    <row r="1160" spans="5:36"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</row>
    <row r="1161" spans="5:36"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</row>
    <row r="1162" spans="5:36"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</row>
    <row r="1163" spans="5:36"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</row>
    <row r="1164" spans="5:36"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</row>
    <row r="1165" spans="5:36"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</row>
    <row r="1166" spans="5:36"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</row>
    <row r="1167" spans="5:36"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</row>
    <row r="1168" spans="5:36"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</row>
    <row r="1169" spans="5:36"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</row>
    <row r="1170" spans="5:36"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</row>
    <row r="1171" spans="5:36"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</row>
    <row r="1172" spans="5:36"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</row>
    <row r="1173" spans="5:36"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</row>
    <row r="1174" spans="5:36"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</row>
    <row r="1175" spans="5:36"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</row>
    <row r="1176" spans="5:36"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</row>
    <row r="1177" spans="5:36"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</row>
    <row r="1178" spans="5:36"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</row>
    <row r="1179" spans="5:36"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</row>
    <row r="1180" spans="5:36"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</row>
    <row r="1181" spans="5:36"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</row>
    <row r="1182" spans="5:36"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</row>
    <row r="1183" spans="5:36"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</row>
    <row r="1184" spans="5:36"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</row>
    <row r="1185" spans="5:36"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</row>
    <row r="1186" spans="5:36"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</row>
    <row r="1187" spans="5:36"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</row>
    <row r="1188" spans="5:36"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</row>
    <row r="1189" spans="5:36"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</row>
    <row r="1190" spans="5:36"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</row>
    <row r="1191" spans="5:36"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</row>
    <row r="1192" spans="5:36"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</row>
    <row r="1193" spans="5:36"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</row>
    <row r="1194" spans="5:36"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</row>
    <row r="1195" spans="5:36"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</row>
    <row r="1196" spans="5:36"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</row>
    <row r="1197" spans="5:36"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</row>
    <row r="1198" spans="5:36"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</row>
    <row r="1199" spans="5:36"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</row>
    <row r="1200" spans="5:36"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</row>
    <row r="1201" spans="5:36"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</row>
    <row r="1202" spans="5:36"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</row>
    <row r="1203" spans="5:36"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</row>
    <row r="1204" spans="5:36"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</row>
    <row r="1205" spans="5:36"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</row>
    <row r="1206" spans="5:36"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</row>
    <row r="1207" spans="5:36"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</row>
    <row r="1208" spans="5:36"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</row>
    <row r="1209" spans="5:36"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</row>
    <row r="1210" spans="5:36"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</row>
    <row r="1211" spans="5:36"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</row>
    <row r="1212" spans="5:36"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</row>
    <row r="1213" spans="5:36"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</row>
    <row r="1214" spans="5:36"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</row>
    <row r="1215" spans="5:36"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</row>
    <row r="1216" spans="5:36"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</row>
    <row r="1217" spans="5:36"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</row>
    <row r="1218" spans="5:36"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</row>
    <row r="1219" spans="5:36"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</row>
    <row r="1220" spans="5:36"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</row>
    <row r="1221" spans="5:36"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</row>
    <row r="1222" spans="5:36"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</row>
    <row r="1223" spans="5:36"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</row>
    <row r="1224" spans="5:36"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</row>
    <row r="1225" spans="5:36"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</row>
    <row r="1226" spans="5:36"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</row>
    <row r="1227" spans="5:36"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</row>
    <row r="1228" spans="5:36"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</row>
    <row r="1229" spans="5:36"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</row>
    <row r="1230" spans="5:36"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</row>
    <row r="1231" spans="5:36"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</row>
    <row r="1232" spans="5:36"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</row>
    <row r="1233" spans="5:36"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</row>
    <row r="1234" spans="5:36"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</row>
    <row r="1235" spans="5:36"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</row>
    <row r="1236" spans="5:36"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</row>
    <row r="1237" spans="5:36"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</row>
    <row r="1238" spans="5:36"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</row>
    <row r="1239" spans="5:36"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</row>
    <row r="1240" spans="5:36"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</row>
    <row r="1241" spans="5:36"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</row>
    <row r="1242" spans="5:36"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</row>
    <row r="1243" spans="5:36"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</row>
    <row r="1244" spans="5:36"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</row>
    <row r="1245" spans="5:36"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</row>
    <row r="1246" spans="5:36"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</row>
    <row r="1247" spans="5:36"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</row>
    <row r="1248" spans="5:36"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</row>
    <row r="1249" spans="5:36"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</row>
    <row r="1250" spans="5:36"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</row>
    <row r="1251" spans="5:36"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</row>
    <row r="1252" spans="5:36"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</row>
    <row r="1253" spans="5:36"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</row>
    <row r="1254" spans="5:36"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</row>
    <row r="1255" spans="5:36"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</row>
    <row r="1256" spans="5:36"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</row>
    <row r="1257" spans="5:36"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</row>
    <row r="1258" spans="5:36"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</row>
    <row r="1259" spans="5:36"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</row>
    <row r="1260" spans="5:36"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</row>
    <row r="1261" spans="5:36"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</row>
    <row r="1262" spans="5:36"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</row>
    <row r="1263" spans="5:36"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</row>
    <row r="1264" spans="5:36"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</row>
    <row r="1265" spans="5:36"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</row>
    <row r="1266" spans="5:36"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</row>
    <row r="1267" spans="5:36"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</row>
    <row r="1268" spans="5:36"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</row>
    <row r="1269" spans="5:36"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</row>
    <row r="1270" spans="5:36"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</row>
    <row r="1271" spans="5:36"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</row>
    <row r="1272" spans="5:36"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</row>
    <row r="1273" spans="5:36"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</row>
    <row r="1274" spans="5:36"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</row>
    <row r="1275" spans="5:36"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</row>
    <row r="1276" spans="5:36"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</row>
    <row r="1277" spans="5:36"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</row>
    <row r="1278" spans="5:36"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</row>
    <row r="1279" spans="5:36"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</row>
    <row r="1280" spans="5:36"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</row>
    <row r="1281" spans="5:36"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</row>
    <row r="1282" spans="5:36"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</row>
    <row r="1283" spans="5:36"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</row>
    <row r="1284" spans="5:36"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</row>
    <row r="1285" spans="5:36"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</row>
    <row r="1286" spans="5:36"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</row>
    <row r="1287" spans="5:36"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</row>
    <row r="1288" spans="5:36"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</row>
    <row r="1289" spans="5:36"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</row>
    <row r="1290" spans="5:36"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</row>
    <row r="1291" spans="5:36"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</row>
    <row r="1292" spans="5:36"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</row>
    <row r="1293" spans="5:36"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</row>
    <row r="1294" spans="5:36"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</row>
    <row r="1295" spans="5:36"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</row>
    <row r="1296" spans="5:36"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</row>
    <row r="1297" spans="5:36"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</row>
    <row r="1298" spans="5:36"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</row>
    <row r="1299" spans="5:36"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</row>
    <row r="1300" spans="5:36"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</row>
    <row r="1301" spans="5:36"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</row>
    <row r="1302" spans="5:36"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</row>
    <row r="1303" spans="5:36"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</row>
    <row r="1304" spans="5:36"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</row>
    <row r="1305" spans="5:36"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</row>
    <row r="1306" spans="5:36"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</row>
    <row r="1307" spans="5:36"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</row>
    <row r="1308" spans="5:36"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</row>
    <row r="1309" spans="5:36"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</row>
    <row r="1310" spans="5:36"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</row>
    <row r="1311" spans="5:36"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</row>
    <row r="1312" spans="5:36"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</row>
    <row r="1313" spans="5:36"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</row>
    <row r="1314" spans="5:36"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</row>
    <row r="1315" spans="5:36"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</row>
    <row r="1316" spans="5:36"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</row>
    <row r="1317" spans="5:36"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</row>
    <row r="1318" spans="5:36"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</row>
    <row r="1319" spans="5:36"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</row>
    <row r="1320" spans="5:36"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</row>
    <row r="1321" spans="5:36"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</row>
    <row r="1322" spans="5:36"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</row>
    <row r="1323" spans="5:36"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</row>
    <row r="1324" spans="5:36"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</row>
    <row r="1325" spans="5:36"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</row>
    <row r="1326" spans="5:36"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</row>
    <row r="1327" spans="5:36"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</row>
    <row r="1328" spans="5:36"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</row>
    <row r="1329" spans="5:36"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</row>
    <row r="1330" spans="5:36"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</row>
    <row r="1331" spans="5:36"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</row>
    <row r="1332" spans="5:36"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</row>
    <row r="1333" spans="5:36"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</row>
    <row r="1334" spans="5:36"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</row>
    <row r="1335" spans="5:36"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</row>
    <row r="1336" spans="5:36"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</row>
    <row r="1337" spans="5:36"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</row>
    <row r="1338" spans="5:36"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</row>
    <row r="1339" spans="5:36"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</row>
    <row r="1340" spans="5:36"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</row>
    <row r="1341" spans="5:36"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</row>
    <row r="1342" spans="5:36"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</row>
    <row r="1343" spans="5:36"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</row>
    <row r="1344" spans="5:36"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</row>
    <row r="1345" spans="5:36"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</row>
    <row r="1346" spans="5:36"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</row>
    <row r="1347" spans="5:36"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</row>
    <row r="1348" spans="5:36"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</row>
    <row r="1349" spans="5:36"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</row>
    <row r="1350" spans="5:36"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</row>
    <row r="1351" spans="5:36"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</row>
    <row r="1352" spans="5:36"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</row>
    <row r="1353" spans="5:36"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</row>
    <row r="1354" spans="5:36"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</row>
    <row r="1355" spans="5:36"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</row>
    <row r="1356" spans="5:36"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</row>
    <row r="1357" spans="5:36"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</row>
    <row r="1358" spans="5:36"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</row>
    <row r="1359" spans="5:36"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</row>
    <row r="1360" spans="5:36"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</row>
    <row r="1361" spans="5:36"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</row>
    <row r="1362" spans="5:36"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</row>
    <row r="1363" spans="5:36"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</row>
    <row r="1364" spans="5:36"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</row>
    <row r="1365" spans="5:36"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</row>
    <row r="1366" spans="5:36"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</row>
    <row r="1367" spans="5:36"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</row>
    <row r="1368" spans="5:36"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</row>
    <row r="1369" spans="5:36"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</row>
    <row r="1370" spans="5:36"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</row>
    <row r="1371" spans="5:36"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</row>
    <row r="1372" spans="5:36"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</row>
    <row r="1373" spans="5:36"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</row>
    <row r="1374" spans="5:36"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</row>
    <row r="1375" spans="5:36"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</row>
    <row r="1376" spans="5:36"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</row>
    <row r="1377" spans="5:36"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</row>
    <row r="1378" spans="5:36"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</row>
    <row r="1379" spans="5:36"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</row>
    <row r="1380" spans="5:36"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</row>
    <row r="1381" spans="5:36"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</row>
    <row r="1382" spans="5:36"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</row>
    <row r="1383" spans="5:36"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</row>
    <row r="1384" spans="5:36"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</row>
    <row r="1385" spans="5:36"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</row>
    <row r="1386" spans="5:36"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</row>
    <row r="1387" spans="5:36"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</row>
    <row r="1388" spans="5:36"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</row>
    <row r="1389" spans="5:36"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</row>
    <row r="1390" spans="5:36"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</row>
    <row r="1391" spans="5:36"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</row>
    <row r="1392" spans="5:36"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</row>
    <row r="1393" spans="5:36"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</row>
    <row r="1394" spans="5:36"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</row>
    <row r="1395" spans="5:36"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</row>
    <row r="1396" spans="5:36"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</row>
    <row r="1397" spans="5:36"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</row>
    <row r="1398" spans="5:36"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</row>
    <row r="1399" spans="5:36"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</row>
    <row r="1400" spans="5:36"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</row>
    <row r="1401" spans="5:36"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</row>
    <row r="1402" spans="5:36"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</row>
    <row r="1403" spans="5:36"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</row>
    <row r="1404" spans="5:36"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</row>
    <row r="1405" spans="5:36"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</row>
    <row r="1406" spans="5:36"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</row>
    <row r="1407" spans="5:36"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</row>
    <row r="1408" spans="5:36"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</row>
    <row r="1409" spans="5:36"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</row>
    <row r="1410" spans="5:36"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</row>
    <row r="1411" spans="5:36"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</row>
    <row r="1412" spans="5:36"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</row>
    <row r="1413" spans="5:36"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</row>
    <row r="1414" spans="5:36"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</row>
    <row r="1415" spans="5:36"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</row>
    <row r="1416" spans="5:36"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</row>
    <row r="1417" spans="5:36"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</row>
    <row r="1418" spans="5:36"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</row>
    <row r="1419" spans="5:36"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</row>
    <row r="1420" spans="5:36"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</row>
    <row r="1421" spans="5:36"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</row>
    <row r="1422" spans="5:36"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</row>
    <row r="1423" spans="5:36"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</row>
    <row r="1424" spans="5:36"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</row>
    <row r="1425" spans="5:36"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</row>
    <row r="1426" spans="5:36"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</row>
    <row r="1427" spans="5:36"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</row>
    <row r="1428" spans="5:36"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</row>
    <row r="1429" spans="5:36"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</row>
    <row r="1430" spans="5:36"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</row>
    <row r="1431" spans="5:36"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</row>
    <row r="1432" spans="5:36"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</row>
    <row r="1433" spans="5:36"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</row>
    <row r="1434" spans="5:36"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</row>
    <row r="1435" spans="5:36"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</row>
    <row r="1436" spans="5:36"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</row>
    <row r="1437" spans="5:36"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</row>
    <row r="1438" spans="5:36"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</row>
    <row r="1439" spans="5:36"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</row>
    <row r="1440" spans="5:36"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</row>
    <row r="1441" spans="5:36"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</row>
    <row r="1442" spans="5:36"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</row>
    <row r="1443" spans="5:36"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</row>
    <row r="1444" spans="5:36"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</row>
    <row r="1445" spans="5:36"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</row>
    <row r="1446" spans="5:36"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</row>
    <row r="1447" spans="5:36"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</row>
    <row r="1448" spans="5:36"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</row>
    <row r="1449" spans="5:36"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</row>
    <row r="1450" spans="5:36"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</row>
    <row r="1451" spans="5:36"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</row>
    <row r="1452" spans="5:36"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</row>
    <row r="1453" spans="5:36"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</row>
    <row r="1454" spans="5:36"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</row>
    <row r="1455" spans="5:36"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</row>
    <row r="1456" spans="5:36"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</row>
    <row r="1457" spans="5:36"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</row>
    <row r="1458" spans="5:36"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</row>
    <row r="1459" spans="5:36"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</row>
    <row r="1460" spans="5:36"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</row>
    <row r="1461" spans="5:36"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</row>
    <row r="1462" spans="5:36"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</row>
    <row r="1463" spans="5:36"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</row>
    <row r="1464" spans="5:36"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</row>
    <row r="1465" spans="5:36"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</row>
    <row r="1466" spans="5:36"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</row>
    <row r="1467" spans="5:36"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</row>
    <row r="1468" spans="5:36"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</row>
    <row r="1469" spans="5:36"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</row>
    <row r="1470" spans="5:36"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</row>
    <row r="1471" spans="5:36"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</row>
    <row r="1472" spans="5:36"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</row>
    <row r="1473" spans="5:36"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</row>
    <row r="1474" spans="5:36"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</row>
    <row r="1475" spans="5:36"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</row>
    <row r="1476" spans="5:36"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</row>
    <row r="1477" spans="5:36"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</row>
    <row r="1478" spans="5:36"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</row>
    <row r="1479" spans="5:36"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</row>
    <row r="1480" spans="5:36"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</row>
    <row r="1481" spans="5:36"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</row>
    <row r="1482" spans="5:36"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</row>
    <row r="1483" spans="5:36"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</row>
    <row r="1484" spans="5:36"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</row>
    <row r="1485" spans="5:36"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</row>
    <row r="1486" spans="5:36"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</row>
    <row r="1487" spans="5:36"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</row>
    <row r="1488" spans="5:36"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</row>
    <row r="1489" spans="5:36"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</row>
    <row r="1490" spans="5:36"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</row>
    <row r="1491" spans="5:36"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</row>
    <row r="1492" spans="5:36"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</row>
    <row r="1493" spans="5:36"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</row>
    <row r="1494" spans="5:36"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</row>
    <row r="1495" spans="5:36"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</row>
    <row r="1496" spans="5:36"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</row>
    <row r="1497" spans="5:36"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</row>
    <row r="1498" spans="5:36"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</row>
    <row r="1499" spans="5:36"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</row>
    <row r="1500" spans="5:36"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</row>
    <row r="1501" spans="5:36"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</row>
    <row r="1502" spans="5:36"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</row>
    <row r="1503" spans="5:36"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</row>
    <row r="1504" spans="5:36"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</row>
    <row r="1505" spans="5:36"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</row>
    <row r="1506" spans="5:36"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</row>
    <row r="1507" spans="5:36"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</row>
    <row r="1508" spans="5:36"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</row>
    <row r="1509" spans="5:36"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</row>
    <row r="1510" spans="5:36"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</row>
    <row r="1511" spans="5:36"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</row>
    <row r="1512" spans="5:36"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</row>
    <row r="1513" spans="5:36"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</row>
    <row r="1514" spans="5:36"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</row>
    <row r="1515" spans="5:36"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</row>
    <row r="1516" spans="5:36"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</row>
    <row r="1517" spans="5:36"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</row>
    <row r="1518" spans="5:36"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</row>
    <row r="1519" spans="5:36"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</row>
    <row r="1520" spans="5:36"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</row>
    <row r="1521" spans="5:36"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</row>
    <row r="1522" spans="5:36"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</row>
    <row r="1523" spans="5:36"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</row>
    <row r="1524" spans="5:36"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</row>
    <row r="1525" spans="5:36"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</row>
    <row r="1526" spans="5:36"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</row>
    <row r="1527" spans="5:36"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</row>
    <row r="1528" spans="5:36"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</row>
    <row r="1529" spans="5:36"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</row>
    <row r="1530" spans="5:36"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</row>
    <row r="1531" spans="5:36"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</row>
    <row r="1532" spans="5:36"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</row>
    <row r="1533" spans="5:36"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</row>
    <row r="1534" spans="5:36"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</row>
    <row r="1535" spans="5:36"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</row>
    <row r="1536" spans="5:36"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</row>
    <row r="1537" spans="5:36"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</row>
    <row r="1538" spans="5:36"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</row>
    <row r="1539" spans="5:36"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</row>
    <row r="1540" spans="5:36"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</row>
    <row r="1541" spans="5:36"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</row>
    <row r="1542" spans="5:36"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</row>
    <row r="1543" spans="5:36"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</row>
    <row r="1544" spans="5:36"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</row>
    <row r="1545" spans="5:36"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</row>
    <row r="1546" spans="5:36"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</row>
    <row r="1547" spans="5:36"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</row>
    <row r="1548" spans="5:36"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</row>
    <row r="1549" spans="5:36"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</row>
    <row r="1550" spans="5:36"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</row>
    <row r="1551" spans="5:36"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</row>
    <row r="1552" spans="5:36"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</row>
    <row r="1553" spans="5:36"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</row>
    <row r="1554" spans="5:36"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</row>
    <row r="1555" spans="5:36"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</row>
    <row r="1556" spans="5:36"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</row>
    <row r="1557" spans="5:36"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</row>
    <row r="1558" spans="5:36"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</row>
    <row r="1559" spans="5:36"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</row>
    <row r="1560" spans="5:36"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</row>
    <row r="1561" spans="5:36"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</row>
    <row r="1562" spans="5:36"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</row>
    <row r="1563" spans="5:36"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</row>
    <row r="1564" spans="5:36"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</row>
    <row r="1565" spans="5:36"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</row>
    <row r="1566" spans="5:36"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</row>
    <row r="1567" spans="5:36"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</row>
    <row r="1568" spans="5:36"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</row>
    <row r="1569" spans="5:36"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</row>
    <row r="1570" spans="5:36"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</row>
    <row r="1571" spans="5:36"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</row>
    <row r="1572" spans="5:36"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</row>
    <row r="1573" spans="5:36"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</row>
    <row r="1574" spans="5:36"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</row>
    <row r="1575" spans="5:36"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</row>
    <row r="1576" spans="5:36"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</row>
    <row r="1577" spans="5:36"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</row>
    <row r="1578" spans="5:36"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</row>
    <row r="1579" spans="5:36"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</row>
    <row r="1580" spans="5:36"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</row>
    <row r="1581" spans="5:36"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</row>
    <row r="1582" spans="5:36"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</row>
    <row r="1583" spans="5:36"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</row>
    <row r="1584" spans="5:36"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</row>
    <row r="1585" spans="5:36"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</row>
    <row r="1586" spans="5:36"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</row>
    <row r="1587" spans="5:36"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</row>
    <row r="1588" spans="5:36"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</row>
    <row r="1589" spans="5:36"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</row>
    <row r="1590" spans="5:36"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</row>
    <row r="1591" spans="5:36"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</row>
    <row r="1592" spans="5:36"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</row>
    <row r="1593" spans="5:36"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</row>
    <row r="1594" spans="5:36"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</row>
    <row r="1595" spans="5:36"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</row>
    <row r="1596" spans="5:36"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</row>
    <row r="1597" spans="5:36"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</row>
    <row r="1598" spans="5:36"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</row>
    <row r="1599" spans="5:36"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</row>
    <row r="1600" spans="5:36"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</row>
    <row r="1601" spans="5:36"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</row>
    <row r="1602" spans="5:36"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</row>
    <row r="1603" spans="5:36"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</row>
    <row r="1604" spans="5:36"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</row>
    <row r="1605" spans="5:36"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</row>
    <row r="1606" spans="5:36"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</row>
    <row r="1607" spans="5:36"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</row>
    <row r="1608" spans="5:36"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</row>
    <row r="1609" spans="5:36"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</row>
    <row r="1610" spans="5:36"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</row>
    <row r="1611" spans="5:36"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</row>
    <row r="1612" spans="5:36"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</row>
    <row r="1613" spans="5:36"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</row>
    <row r="1614" spans="5:36"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</row>
    <row r="1615" spans="5:36"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</row>
    <row r="1616" spans="5:36"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</row>
    <row r="1617" spans="5:36"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</row>
    <row r="1618" spans="5:36"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</row>
    <row r="1619" spans="5:36"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</row>
    <row r="1620" spans="5:36"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</row>
    <row r="1621" spans="5:36"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</row>
    <row r="1622" spans="5:36"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</row>
    <row r="1623" spans="5:36"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</row>
    <row r="1624" spans="5:36"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</row>
    <row r="1625" spans="5:36"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</row>
    <row r="1626" spans="5:36"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</row>
    <row r="1627" spans="5:36"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</row>
    <row r="1628" spans="5:36"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</row>
    <row r="1629" spans="5:36"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</row>
    <row r="1630" spans="5:36"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</row>
    <row r="1631" spans="5:36"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</row>
    <row r="1632" spans="5:36"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</row>
    <row r="1633" spans="5:36"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</row>
    <row r="1634" spans="5:36"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</row>
    <row r="1635" spans="5:36"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</row>
    <row r="1636" spans="5:36"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</row>
    <row r="1637" spans="5:36"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</row>
    <row r="1638" spans="5:36"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</row>
    <row r="1639" spans="5:36"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</row>
    <row r="1640" spans="5:36"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</row>
    <row r="1641" spans="5:36"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</row>
    <row r="1642" spans="5:36"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</row>
    <row r="1643" spans="5:36"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</row>
    <row r="1644" spans="5:36"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</row>
    <row r="1645" spans="5:36"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</row>
    <row r="1646" spans="5:36"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</row>
    <row r="1647" spans="5:36"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</row>
    <row r="1648" spans="5:36"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</row>
    <row r="1649" spans="5:36"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</row>
    <row r="1650" spans="5:36"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</row>
    <row r="1651" spans="5:36"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</row>
    <row r="1652" spans="5:36"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</row>
    <row r="1653" spans="5:36"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</row>
    <row r="1654" spans="5:36"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</row>
    <row r="1655" spans="5:36"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</row>
    <row r="1656" spans="5:36"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</row>
    <row r="1657" spans="5:36"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</row>
    <row r="1658" spans="5:36"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</row>
    <row r="1659" spans="5:36"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</row>
    <row r="1660" spans="5:36"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</row>
    <row r="1661" spans="5:36"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</row>
    <row r="1662" spans="5:36"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</row>
    <row r="1663" spans="5:36"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</row>
    <row r="1664" spans="5:36"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</row>
    <row r="1665" spans="5:36"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</row>
    <row r="1666" spans="5:36"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</row>
    <row r="1667" spans="5:36"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</row>
    <row r="1668" spans="5:36"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</row>
    <row r="1669" spans="5:36"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</row>
    <row r="1670" spans="5:36"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</row>
    <row r="1671" spans="5:36"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</row>
    <row r="1672" spans="5:36"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</row>
    <row r="1673" spans="5:36"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</row>
    <row r="1674" spans="5:36"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</row>
    <row r="1675" spans="5:36"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</row>
    <row r="1676" spans="5:36"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</row>
    <row r="1677" spans="5:36"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</row>
    <row r="1678" spans="5:36"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</row>
    <row r="1679" spans="5:36"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</row>
    <row r="1680" spans="5:36"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</row>
    <row r="1681" spans="5:36"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</row>
    <row r="1682" spans="5:36"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</row>
    <row r="1683" spans="5:36"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</row>
    <row r="1684" spans="5:36"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</row>
    <row r="1685" spans="5:36"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</row>
    <row r="1686" spans="5:36"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</row>
    <row r="1687" spans="5:36"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</row>
    <row r="1688" spans="5:36"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</row>
    <row r="1689" spans="5:36"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</row>
    <row r="1690" spans="5:36"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</row>
    <row r="1691" spans="5:36"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</row>
    <row r="1692" spans="5:36"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</row>
    <row r="1693" spans="5:36"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</row>
    <row r="1694" spans="5:36"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</row>
    <row r="1695" spans="5:36"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</row>
    <row r="1696" spans="5:36"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</row>
    <row r="1697" spans="5:36"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</row>
    <row r="1698" spans="5:36"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</row>
    <row r="1699" spans="5:36"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</row>
    <row r="1700" spans="5:36"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</row>
    <row r="1701" spans="5:36"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</row>
    <row r="1702" spans="5:36"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</row>
    <row r="1703" spans="5:36"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</row>
    <row r="1704" spans="5:36"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</row>
    <row r="1705" spans="5:36"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</row>
    <row r="1706" spans="5:36"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</row>
    <row r="1707" spans="5:36"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</row>
    <row r="1708" spans="5:36"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</row>
    <row r="1709" spans="5:36"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</row>
    <row r="1710" spans="5:36"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</row>
    <row r="1711" spans="5:36"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</row>
    <row r="1712" spans="5:36"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</row>
    <row r="1713" spans="5:36"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</row>
    <row r="1714" spans="5:36"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</row>
    <row r="1715" spans="5:36"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</row>
    <row r="1716" spans="5:36"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</row>
    <row r="1717" spans="5:36"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</row>
    <row r="1718" spans="5:36"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</row>
    <row r="1719" spans="5:36"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</row>
    <row r="1720" spans="5:36"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</row>
    <row r="1721" spans="5:36"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</row>
    <row r="1722" spans="5:36"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</row>
    <row r="1723" spans="5:36"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</row>
    <row r="1724" spans="5:36"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</row>
    <row r="1725" spans="5:36"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</row>
    <row r="1726" spans="5:36"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</row>
    <row r="1727" spans="5:36"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</row>
    <row r="1728" spans="5:36"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</row>
    <row r="1729" spans="5:36"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</row>
    <row r="1730" spans="5:36"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</row>
    <row r="1731" spans="5:36"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</row>
    <row r="1732" spans="5:36"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</row>
    <row r="1733" spans="5:36"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</row>
    <row r="1734" spans="5:36"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</row>
    <row r="1735" spans="5:36"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</row>
    <row r="1736" spans="5:36"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</row>
    <row r="1737" spans="5:36"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</row>
    <row r="1738" spans="5:36"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</row>
    <row r="1739" spans="5:36"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</row>
    <row r="1740" spans="5:36"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</row>
    <row r="1741" spans="5:36"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</row>
    <row r="1742" spans="5:36"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</row>
    <row r="1743" spans="5:36"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</row>
    <row r="1744" spans="5:36"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</row>
    <row r="1745" spans="5:36"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</row>
    <row r="1746" spans="5:36"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</row>
    <row r="1747" spans="5:36"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</row>
    <row r="1748" spans="5:36"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</row>
    <row r="1749" spans="5:36"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</row>
    <row r="1750" spans="5:36"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</row>
    <row r="1751" spans="5:36"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</row>
    <row r="1752" spans="5:36"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</row>
    <row r="1753" spans="5:36"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</row>
    <row r="1754" spans="5:36"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</row>
    <row r="1755" spans="5:36"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</row>
    <row r="1756" spans="5:36"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</row>
    <row r="1757" spans="5:36"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</row>
    <row r="1758" spans="5:36"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</row>
    <row r="1759" spans="5:36"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</row>
    <row r="1760" spans="5:36"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</row>
    <row r="1761" spans="5:36"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</row>
    <row r="1762" spans="5:36"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</row>
    <row r="1763" spans="5:36"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</row>
    <row r="1764" spans="5:36"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</row>
    <row r="1765" spans="5:36"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</row>
    <row r="1766" spans="5:36"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</row>
    <row r="1767" spans="5:36"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</row>
    <row r="1768" spans="5:36"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</row>
    <row r="1769" spans="5:36"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</row>
    <row r="1770" spans="5:36"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</row>
    <row r="1771" spans="5:36"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</row>
    <row r="1772" spans="5:36"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</row>
    <row r="1773" spans="5:36"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</row>
    <row r="1774" spans="5:36"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</row>
    <row r="1775" spans="5:36"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</row>
    <row r="1776" spans="5:36"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</row>
    <row r="1777" spans="5:36"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</row>
    <row r="1778" spans="5:36"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</row>
    <row r="1779" spans="5:36"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</row>
    <row r="1780" spans="5:36"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</row>
    <row r="1781" spans="5:36"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</row>
    <row r="1782" spans="5:36"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</row>
    <row r="1783" spans="5:36"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</row>
    <row r="1784" spans="5:36"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</row>
    <row r="1785" spans="5:36"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</row>
    <row r="1786" spans="5:36"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</row>
    <row r="1787" spans="5:36"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</row>
    <row r="1788" spans="5:36"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</row>
    <row r="1789" spans="5:36"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</row>
    <row r="1790" spans="5:36"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</row>
    <row r="1791" spans="5:36"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</row>
    <row r="1792" spans="5:36"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</row>
    <row r="1793" spans="5:36"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</row>
    <row r="1794" spans="5:36"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</row>
    <row r="1795" spans="5:36"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</row>
    <row r="1796" spans="5:36"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</row>
    <row r="1797" spans="5:36"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</row>
    <row r="1798" spans="5:36"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</row>
    <row r="1799" spans="5:36"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</row>
    <row r="1800" spans="5:36"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</row>
    <row r="1801" spans="5:36"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</row>
    <row r="1802" spans="5:36"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</row>
    <row r="1803" spans="5:36"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</row>
    <row r="1804" spans="5:36"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</row>
    <row r="1805" spans="5:36"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</row>
    <row r="1806" spans="5:36"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</row>
    <row r="1807" spans="5:36"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</row>
    <row r="1808" spans="5:36"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</row>
    <row r="1809" spans="5:36"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</row>
    <row r="1810" spans="5:36"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</row>
    <row r="1811" spans="5:36"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</row>
    <row r="1812" spans="5:36"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</row>
    <row r="1813" spans="5:36"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</row>
    <row r="1814" spans="5:36"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</row>
    <row r="1815" spans="5:36"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</row>
    <row r="1816" spans="5:36"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</row>
    <row r="1817" spans="5:36"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</row>
    <row r="1818" spans="5:36"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</row>
    <row r="1819" spans="5:36"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</row>
    <row r="1820" spans="5:36"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</row>
    <row r="1821" spans="5:36"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</row>
    <row r="1822" spans="5:36"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</row>
    <row r="1823" spans="5:36"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</row>
    <row r="1824" spans="5:36"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</row>
    <row r="1825" spans="5:36"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</row>
    <row r="1826" spans="5:36"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</row>
    <row r="1827" spans="5:36"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</row>
    <row r="1828" spans="5:36"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</row>
    <row r="1829" spans="5:36"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</row>
    <row r="1830" spans="5:36"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</row>
    <row r="1831" spans="5:36"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</row>
    <row r="1832" spans="5:36"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</row>
    <row r="1833" spans="5:36"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</row>
    <row r="1834" spans="5:36"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</row>
    <row r="1835" spans="5:36"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</row>
    <row r="1836" spans="5:36"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</row>
    <row r="1837" spans="5:36"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</row>
    <row r="1838" spans="5:36"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</row>
    <row r="1839" spans="5:36"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</row>
    <row r="1840" spans="5:36"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</row>
    <row r="1841" spans="5:36"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</row>
    <row r="1842" spans="5:36"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</row>
    <row r="1843" spans="5:36"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</row>
    <row r="1844" spans="5:36"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</row>
    <row r="1845" spans="5:36"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</row>
    <row r="1846" spans="5:36"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</row>
    <row r="1847" spans="5:36"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</row>
    <row r="1848" spans="5:36"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</row>
    <row r="1849" spans="5:36"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</row>
    <row r="1850" spans="5:36"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</row>
    <row r="1851" spans="5:36"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</row>
    <row r="1852" spans="5:36"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</row>
    <row r="1853" spans="5:36"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</row>
    <row r="1854" spans="5:36"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</row>
    <row r="1855" spans="5:36"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</row>
    <row r="1856" spans="5:36"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</row>
    <row r="1857" spans="5:36"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</row>
    <row r="1858" spans="5:36"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</row>
    <row r="1859" spans="5:36"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</row>
    <row r="1860" spans="5:36"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</row>
    <row r="1861" spans="5:36"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</row>
    <row r="1862" spans="5:36"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</row>
    <row r="1863" spans="5:36"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</row>
    <row r="1864" spans="5:36"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</row>
    <row r="1865" spans="5:36"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</row>
    <row r="1866" spans="5:36"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</row>
    <row r="1867" spans="5:36"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</row>
    <row r="1868" spans="5:36"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</row>
    <row r="1869" spans="5:36"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</row>
    <row r="1870" spans="5:36"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</row>
    <row r="1871" spans="5:36"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</row>
    <row r="1872" spans="5:36"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</row>
    <row r="1873" spans="5:36"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</row>
    <row r="1874" spans="5:36"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</row>
    <row r="1875" spans="5:36"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</row>
    <row r="1876" spans="5:36"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</row>
    <row r="1877" spans="5:36"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</row>
    <row r="1878" spans="5:36"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</row>
    <row r="1879" spans="5:36"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</row>
    <row r="1880" spans="5:36"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</row>
    <row r="1881" spans="5:36"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</row>
    <row r="1882" spans="5:36"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</row>
    <row r="1883" spans="5:36"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</row>
    <row r="1884" spans="5:36"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</row>
    <row r="1885" spans="5:36"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</row>
    <row r="1886" spans="5:36"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</row>
    <row r="1887" spans="5:36"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</row>
    <row r="1888" spans="5:36"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</row>
    <row r="1889" spans="5:36"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</row>
    <row r="1890" spans="5:36"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</row>
    <row r="1891" spans="5:36"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</row>
    <row r="1892" spans="5:36"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</row>
    <row r="1893" spans="5:36"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</row>
    <row r="1894" spans="5:36"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</row>
    <row r="1895" spans="5:36"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</row>
    <row r="1896" spans="5:36"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</row>
    <row r="1897" spans="5:36"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</row>
    <row r="1898" spans="5:36"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</row>
    <row r="1899" spans="5:36"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</row>
    <row r="1900" spans="5:36"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</row>
    <row r="1901" spans="5:36"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</row>
    <row r="1902" spans="5:36"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</row>
    <row r="1903" spans="5:36"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</row>
    <row r="1904" spans="5:36"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</row>
    <row r="1905" spans="5:36"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</row>
    <row r="1906" spans="5:36"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</row>
    <row r="1907" spans="5:36"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</row>
    <row r="1908" spans="5:36"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</row>
    <row r="1909" spans="5:36"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</row>
    <row r="1910" spans="5:36"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</row>
    <row r="1911" spans="5:36"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</row>
    <row r="1912" spans="5:36"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</row>
    <row r="1913" spans="5:36"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</row>
    <row r="1914" spans="5:36"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</row>
    <row r="1915" spans="5:36"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</row>
    <row r="1916" spans="5:36"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</row>
    <row r="1917" spans="5:36"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</row>
    <row r="1918" spans="5:36"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</row>
    <row r="1919" spans="5:36"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</row>
    <row r="1920" spans="5:36"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</row>
    <row r="1921" spans="5:36"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</row>
    <row r="1922" spans="5:36"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</row>
    <row r="1923" spans="5:36"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</row>
    <row r="1924" spans="5:36"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</row>
    <row r="1925" spans="5:36"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</row>
    <row r="1926" spans="5:36"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</row>
    <row r="1927" spans="5:36"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</row>
    <row r="1928" spans="5:36"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</row>
    <row r="1929" spans="5:36"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</row>
    <row r="1930" spans="5:36"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</row>
    <row r="1931" spans="5:36"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</row>
    <row r="1932" spans="5:36"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</row>
    <row r="1933" spans="5:36"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</row>
    <row r="1934" spans="5:36"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</row>
    <row r="1935" spans="5:36"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</row>
    <row r="1936" spans="5:36"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</row>
    <row r="1937" spans="5:36"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</row>
    <row r="1938" spans="5:36"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</row>
    <row r="1939" spans="5:36"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</row>
    <row r="1940" spans="5:36"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</row>
    <row r="1941" spans="5:36"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</row>
    <row r="1942" spans="5:36"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</row>
    <row r="1943" spans="5:36"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</row>
    <row r="1944" spans="5:36"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</row>
    <row r="1945" spans="5:36"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</row>
    <row r="1946" spans="5:36"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</row>
    <row r="1947" spans="5:36"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</row>
    <row r="1948" spans="5:36"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</row>
    <row r="1949" spans="5:36"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</row>
    <row r="1950" spans="5:36"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</row>
    <row r="1951" spans="5:36"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</row>
    <row r="1952" spans="5:36"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</row>
    <row r="1953" spans="5:36"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</row>
    <row r="1954" spans="5:36"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</row>
    <row r="1955" spans="5:36"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</row>
    <row r="1956" spans="5:36"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</row>
    <row r="1957" spans="5:36"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</row>
    <row r="1958" spans="5:36"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</row>
    <row r="1959" spans="5:36"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</row>
    <row r="1960" spans="5:36"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</row>
    <row r="1961" spans="5:36"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</row>
    <row r="1962" spans="5:36"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</row>
    <row r="1963" spans="5:36"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</row>
    <row r="1964" spans="5:36"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</row>
    <row r="1965" spans="5:36"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</row>
    <row r="1966" spans="5:36"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</row>
    <row r="1967" spans="5:36"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</row>
    <row r="1968" spans="5:36"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</row>
    <row r="1969" spans="5:36"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</row>
    <row r="1970" spans="5:36"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</row>
    <row r="1971" spans="5:36"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</row>
    <row r="1972" spans="5:36"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</row>
    <row r="1973" spans="5:36"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</row>
    <row r="1974" spans="5:36"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</row>
    <row r="1975" spans="5:36"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</row>
    <row r="1976" spans="5:36"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</row>
    <row r="1977" spans="5:36"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</row>
    <row r="1978" spans="5:36"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</row>
    <row r="1979" spans="5:36"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</row>
    <row r="1980" spans="5:36"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</row>
    <row r="1981" spans="5:36"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</row>
    <row r="1982" spans="5:36"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</row>
    <row r="1983" spans="5:36"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</row>
    <row r="1984" spans="5:36"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</row>
    <row r="1985" spans="5:36"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</row>
    <row r="1986" spans="5:36"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</row>
    <row r="1987" spans="5:36"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</row>
    <row r="1988" spans="5:36"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</row>
    <row r="1989" spans="5:36"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</row>
    <row r="1990" spans="5:36"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</row>
    <row r="1991" spans="5:36"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</row>
    <row r="1992" spans="5:36"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</row>
    <row r="1993" spans="5:36"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</row>
    <row r="1994" spans="5:36"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</row>
    <row r="1995" spans="5:36"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</row>
    <row r="1996" spans="5:36"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</row>
    <row r="1997" spans="5:36"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</row>
    <row r="1998" spans="5:36"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</row>
    <row r="1999" spans="5:36"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</row>
    <row r="2000" spans="5:36"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</row>
    <row r="2001" spans="5:36"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</row>
    <row r="2002" spans="5:36"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</row>
    <row r="2003" spans="5:36"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</row>
    <row r="2004" spans="5:36"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</row>
    <row r="2005" spans="5:36"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</row>
    <row r="2006" spans="5:36"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</row>
    <row r="2007" spans="5:36"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</row>
    <row r="2008" spans="5:36"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</row>
    <row r="2009" spans="5:36"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</row>
    <row r="2010" spans="5:36"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</row>
    <row r="2011" spans="5:36"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</row>
    <row r="2012" spans="5:36"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</row>
    <row r="2013" spans="5:36"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</row>
    <row r="2014" spans="5:36"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</row>
    <row r="2015" spans="5:36"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</row>
    <row r="2016" spans="5:36"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</row>
    <row r="2017" spans="5:36"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</row>
    <row r="2018" spans="5:36"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</row>
    <row r="2019" spans="5:36"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</row>
    <row r="2020" spans="5:36"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</row>
    <row r="2021" spans="5:36"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</row>
    <row r="2022" spans="5:36"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</row>
    <row r="2023" spans="5:36"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</row>
    <row r="2024" spans="5:36"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</row>
    <row r="2025" spans="5:36"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</row>
    <row r="2026" spans="5:36"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</row>
    <row r="2027" spans="5:36"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</row>
    <row r="2028" spans="5:36"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</row>
    <row r="2029" spans="5:36"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</row>
    <row r="2030" spans="5:36"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</row>
    <row r="2031" spans="5:36"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</row>
    <row r="2032" spans="5:36"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</row>
    <row r="2033" spans="5:36"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</row>
    <row r="2034" spans="5:36"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</row>
    <row r="2035" spans="5:36"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</row>
    <row r="2036" spans="5:36"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</row>
    <row r="2037" spans="5:36"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</row>
    <row r="2038" spans="5:36"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</row>
    <row r="2039" spans="5:36"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</row>
    <row r="2040" spans="5:36"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</row>
    <row r="2041" spans="5:36"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</row>
    <row r="2042" spans="5:36"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</row>
    <row r="2043" spans="5:36"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</row>
    <row r="2044" spans="5:36"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</row>
    <row r="2045" spans="5:36"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</row>
    <row r="2046" spans="5:36"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</row>
    <row r="2047" spans="5:36"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</row>
    <row r="2048" spans="5:36"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</row>
    <row r="2049" spans="5:36"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</row>
    <row r="2050" spans="5:36"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</row>
    <row r="2051" spans="5:36"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</row>
    <row r="2052" spans="5:36"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</row>
    <row r="2053" spans="5:36"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</row>
    <row r="2054" spans="5:36"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</row>
    <row r="2055" spans="5:36"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</row>
    <row r="2056" spans="5:36"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</row>
    <row r="2057" spans="5:36"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</row>
    <row r="2058" spans="5:36"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</row>
    <row r="2059" spans="5:36"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</row>
    <row r="2060" spans="5:36"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</row>
    <row r="2061" spans="5:36"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</row>
    <row r="2062" spans="5:36"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</row>
    <row r="2063" spans="5:36"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</row>
    <row r="2064" spans="5:36"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</row>
    <row r="2065" spans="5:36"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</row>
    <row r="2066" spans="5:36"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</row>
    <row r="2067" spans="5:36"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</row>
    <row r="2068" spans="5:36"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</row>
    <row r="2069" spans="5:36"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</row>
    <row r="2070" spans="5:36"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</row>
    <row r="2071" spans="5:36"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</row>
    <row r="2072" spans="5:36"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</row>
    <row r="2073" spans="5:36"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</row>
    <row r="2074" spans="5:36"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</row>
    <row r="2075" spans="5:36"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</row>
    <row r="2076" spans="5:36"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</row>
    <row r="2077" spans="5:36"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</row>
    <row r="2078" spans="5:36"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</row>
    <row r="2079" spans="5:36"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</row>
    <row r="2080" spans="5:36"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</row>
    <row r="2081" spans="5:36"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</row>
    <row r="2082" spans="5:36"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</row>
    <row r="2083" spans="5:36"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</row>
    <row r="2084" spans="5:36"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</row>
    <row r="2085" spans="5:36"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</row>
    <row r="2086" spans="5:36"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</row>
    <row r="2087" spans="5:36"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</row>
    <row r="2088" spans="5:36"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</row>
    <row r="2089" spans="5:36"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</row>
    <row r="2090" spans="5:36"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</row>
    <row r="2091" spans="5:36"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</row>
    <row r="2092" spans="5:36"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</row>
    <row r="2093" spans="5:36"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</row>
    <row r="2094" spans="5:36"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</row>
    <row r="2095" spans="5:36"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</row>
    <row r="2096" spans="5:36"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</row>
    <row r="2097" spans="5:36"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</row>
    <row r="2098" spans="5:36"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</row>
    <row r="2099" spans="5:36"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</row>
    <row r="2100" spans="5:36"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</row>
    <row r="2101" spans="5:36"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</row>
    <row r="2102" spans="5:36"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</row>
    <row r="2103" spans="5:36"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</row>
    <row r="2104" spans="5:36"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</row>
    <row r="2105" spans="5:36"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</row>
    <row r="2106" spans="5:36"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</row>
    <row r="2107" spans="5:36"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</row>
    <row r="2108" spans="5:36"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</row>
    <row r="2109" spans="5:36"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</row>
    <row r="2110" spans="5:36"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</row>
    <row r="2111" spans="5:36"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</row>
    <row r="2112" spans="5:36"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</row>
    <row r="2113" spans="5:36"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</row>
    <row r="2114" spans="5:36"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</row>
    <row r="2115" spans="5:36"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</row>
    <row r="2116" spans="5:36"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</row>
    <row r="2117" spans="5:36"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</row>
    <row r="2118" spans="5:36"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</row>
    <row r="2119" spans="5:36"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</row>
    <row r="2120" spans="5:36"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</row>
    <row r="2121" spans="5:36"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</row>
    <row r="2122" spans="5:36"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</row>
    <row r="2123" spans="5:36"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</row>
    <row r="2124" spans="5:36"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</row>
    <row r="2125" spans="5:36"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</row>
    <row r="2126" spans="5:36"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</row>
    <row r="2127" spans="5:36"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</row>
    <row r="2128" spans="5:36"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</row>
    <row r="2129" spans="5:36"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</row>
    <row r="2130" spans="5:36"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</row>
    <row r="2131" spans="5:36"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</row>
    <row r="2132" spans="5:36"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</row>
    <row r="2133" spans="5:36"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</row>
    <row r="2134" spans="5:36"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</row>
    <row r="2135" spans="5:36"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</row>
    <row r="2136" spans="5:36"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</row>
    <row r="2137" spans="5:36"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</row>
    <row r="2138" spans="5:36"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</row>
    <row r="2139" spans="5:36"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</row>
    <row r="2140" spans="5:36"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</row>
    <row r="2141" spans="5:36"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</row>
    <row r="2142" spans="5:36"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</row>
    <row r="2143" spans="5:36"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</row>
    <row r="2144" spans="5:36"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</row>
    <row r="2145" spans="5:36"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</row>
    <row r="2146" spans="5:36"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</row>
    <row r="2147" spans="5:36"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</row>
    <row r="2148" spans="5:36"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</row>
    <row r="2149" spans="5:36"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</row>
    <row r="2150" spans="5:36"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</row>
    <row r="2151" spans="5:36"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</row>
    <row r="2152" spans="5:36"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</row>
    <row r="2153" spans="5:36"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</row>
    <row r="2154" spans="5:36"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</row>
    <row r="2155" spans="5:36"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</row>
    <row r="2156" spans="5:36"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</row>
    <row r="2157" spans="5:36"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</row>
    <row r="2158" spans="5:36"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</row>
    <row r="2159" spans="5:36"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</row>
    <row r="2160" spans="5:36"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</row>
    <row r="2161" spans="5:36"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</row>
    <row r="2162" spans="5:36"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</row>
    <row r="2163" spans="5:36"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</row>
    <row r="2164" spans="5:36"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</row>
    <row r="2165" spans="5:36"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</row>
    <row r="2166" spans="5:36"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</row>
    <row r="2167" spans="5:36"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</row>
    <row r="2168" spans="5:36"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</row>
    <row r="2169" spans="5:36"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</row>
    <row r="2170" spans="5:36"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</row>
    <row r="2171" spans="5:36"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</row>
    <row r="2172" spans="5:36"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</row>
    <row r="2173" spans="5:36"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</row>
    <row r="2174" spans="5:36"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</row>
    <row r="2175" spans="5:36"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</row>
    <row r="2176" spans="5:36"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</row>
    <row r="2177" spans="5:36"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</row>
    <row r="2178" spans="5:36"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</row>
    <row r="2179" spans="5:36"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</row>
    <row r="2180" spans="5:36"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</row>
    <row r="2181" spans="5:36"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</row>
    <row r="2182" spans="5:36"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</row>
    <row r="2183" spans="5:36"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</row>
    <row r="2184" spans="5:36"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</row>
    <row r="2185" spans="5:36"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</row>
    <row r="2186" spans="5:36"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</row>
    <row r="2187" spans="5:36"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</row>
    <row r="2188" spans="5:36"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</row>
    <row r="2189" spans="5:36"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</row>
    <row r="2190" spans="5:36"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</row>
    <row r="2191" spans="5:36"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</row>
    <row r="2192" spans="5:36"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</row>
    <row r="2193" spans="5:36"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</row>
    <row r="2194" spans="5:36"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</row>
    <row r="2195" spans="5:36"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</row>
    <row r="2196" spans="5:36"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</row>
    <row r="2197" spans="5:36"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</row>
    <row r="2198" spans="5:36"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</row>
    <row r="2199" spans="5:36"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</row>
    <row r="2200" spans="5:36"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</row>
    <row r="2201" spans="5:36"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</row>
    <row r="2202" spans="5:36"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</row>
    <row r="2203" spans="5:36"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</row>
    <row r="2204" spans="5:36"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</row>
    <row r="2205" spans="5:36"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</row>
    <row r="2206" spans="5:36"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</row>
    <row r="2207" spans="5:36"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</row>
    <row r="2208" spans="5:36"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</row>
    <row r="2209" spans="5:36"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</row>
    <row r="2210" spans="5:36"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</row>
    <row r="2211" spans="5:36"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</row>
    <row r="2212" spans="5:36"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</row>
    <row r="2213" spans="5:36"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</row>
    <row r="2214" spans="5:36"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</row>
    <row r="2215" spans="5:36"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</row>
    <row r="2216" spans="5:36"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</row>
    <row r="2217" spans="5:36"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</row>
    <row r="2218" spans="5:36"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</row>
    <row r="2219" spans="5:36"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</row>
    <row r="2220" spans="5:36"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</row>
    <row r="2221" spans="5:36"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</row>
    <row r="2222" spans="5:36"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</row>
    <row r="2223" spans="5:36"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</row>
    <row r="2224" spans="5:36"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</row>
    <row r="2225" spans="5:36"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</row>
    <row r="2226" spans="5:36"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</row>
    <row r="2227" spans="5:36"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</row>
    <row r="2228" spans="5:36"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</row>
    <row r="2229" spans="5:36"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</row>
    <row r="2230" spans="5:36"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</row>
    <row r="2231" spans="5:36"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</row>
    <row r="2232" spans="5:36"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</row>
    <row r="2233" spans="5:36"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</row>
    <row r="2234" spans="5:36"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</row>
    <row r="2235" spans="5:36"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</row>
    <row r="2236" spans="5:36"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</row>
    <row r="2237" spans="5:36"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</row>
    <row r="2238" spans="5:36"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</row>
    <row r="2239" spans="5:36"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</row>
    <row r="2240" spans="5:36"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</row>
    <row r="2241" spans="5:36"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</row>
    <row r="2242" spans="5:36"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</row>
    <row r="2243" spans="5:36"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</row>
    <row r="2244" spans="5:36"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</row>
    <row r="2245" spans="5:36"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</row>
    <row r="2246" spans="5:36"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</row>
    <row r="2247" spans="5:36"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</row>
    <row r="2248" spans="5:36"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</row>
    <row r="2249" spans="5:36"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</row>
    <row r="2250" spans="5:36"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</row>
    <row r="2251" spans="5:36"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</row>
    <row r="2252" spans="5:36"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</row>
    <row r="2253" spans="5:36"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</row>
    <row r="2254" spans="5:36"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</row>
    <row r="2255" spans="5:36"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</row>
    <row r="2256" spans="5:36"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</row>
    <row r="2257" spans="5:36"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</row>
    <row r="2258" spans="5:36"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</row>
    <row r="2259" spans="5:36"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</row>
    <row r="2260" spans="5:36"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</row>
    <row r="2261" spans="5:36"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</row>
    <row r="2262" spans="5:36"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</row>
    <row r="2263" spans="5:36"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</row>
    <row r="2264" spans="5:36"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</row>
    <row r="2265" spans="5:36"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</row>
    <row r="2266" spans="5:36"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</row>
    <row r="2267" spans="5:36"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</row>
    <row r="2268" spans="5:36"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</row>
    <row r="2269" spans="5:36"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</row>
    <row r="2270" spans="5:36"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</row>
    <row r="2271" spans="5:36"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</row>
    <row r="2272" spans="5:36"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</row>
    <row r="2273" spans="5:36"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</row>
    <row r="2274" spans="5:36"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</row>
    <row r="2275" spans="5:36"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</row>
    <row r="2276" spans="5:36"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</row>
    <row r="2277" spans="5:36"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</row>
    <row r="2278" spans="5:36"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</row>
    <row r="2279" spans="5:36"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</row>
    <row r="2280" spans="5:36"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</row>
    <row r="2281" spans="5:36"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</row>
    <row r="2282" spans="5:36"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</row>
    <row r="2283" spans="5:36"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</row>
    <row r="2284" spans="5:36"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</row>
    <row r="2285" spans="5:36"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</row>
    <row r="2286" spans="5:36"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</row>
    <row r="2287" spans="5:36"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</row>
    <row r="2288" spans="5:36"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</row>
    <row r="2289" spans="5:36"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</row>
    <row r="2290" spans="5:36"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</row>
    <row r="2291" spans="5:36"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</row>
    <row r="2292" spans="5:36"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</row>
    <row r="2293" spans="5:36"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</row>
    <row r="2294" spans="5:36"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</row>
    <row r="2295" spans="5:36"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</row>
    <row r="2296" spans="5:36"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</row>
    <row r="2297" spans="5:36"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</row>
    <row r="2298" spans="5:36"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</row>
    <row r="2299" spans="5:36"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</row>
    <row r="2300" spans="5:36"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</row>
    <row r="2301" spans="5:36"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</row>
    <row r="2302" spans="5:36"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</row>
    <row r="2303" spans="5:36">
      <c r="E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</row>
    <row r="2304" spans="5:36">
      <c r="E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</row>
    <row r="2305" spans="10:36"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</row>
  </sheetData>
  <dataConsolidate/>
  <mergeCells count="12">
    <mergeCell ref="A102:C102"/>
    <mergeCell ref="A48:B48"/>
    <mergeCell ref="C48:D48"/>
    <mergeCell ref="A68:B68"/>
    <mergeCell ref="C68:D68"/>
    <mergeCell ref="A67:D67"/>
    <mergeCell ref="A84:B84"/>
    <mergeCell ref="C84:D84"/>
    <mergeCell ref="A40:C40"/>
    <mergeCell ref="A47:B47"/>
    <mergeCell ref="C47:D47"/>
    <mergeCell ref="A46:D46"/>
  </mergeCells>
  <phoneticPr fontId="0" type="noConversion"/>
  <pageMargins left="0.75" right="0.75" top="1" bottom="1" header="0.5" footer="0.5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Лист3</vt:lpstr>
      <vt:lpstr>Лист2</vt:lpstr>
      <vt:lpstr>Лист1</vt:lpstr>
      <vt:lpstr>ВсеДанные</vt:lpstr>
      <vt:lpstr>ВыпускПродукции</vt:lpstr>
      <vt:lpstr>СтоимостьОсновныхФондов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PortableStudio</dc:creator>
  <cp:lastModifiedBy>1</cp:lastModifiedBy>
  <cp:lastPrinted>2008-04-21T11:21:36Z</cp:lastPrinted>
  <dcterms:created xsi:type="dcterms:W3CDTF">2003-10-02T18:05:51Z</dcterms:created>
  <dcterms:modified xsi:type="dcterms:W3CDTF">2013-10-05T20:51:32Z</dcterms:modified>
</cp:coreProperties>
</file>